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0" yWindow="-195" windowWidth="15180" windowHeight="8835"/>
  </bookViews>
  <sheets>
    <sheet name="Calculator" sheetId="1" r:id="rId1"/>
    <sheet name="Series" sheetId="4" r:id="rId2"/>
    <sheet name="Parallel Identical" sheetId="5" r:id="rId3"/>
    <sheet name="Parallel Similar" sheetId="8" r:id="rId4"/>
    <sheet name="high gauss" sheetId="7" r:id="rId5"/>
    <sheet name="low gauss" sheetId="6" r:id="rId6"/>
  </sheets>
  <definedNames>
    <definedName name="_50hzrpm" localSheetId="4">'high gauss'!$P$2</definedName>
    <definedName name="_50hzrpm">'low gauss'!$P$2</definedName>
    <definedName name="_60hzrpm" localSheetId="4">'high gauss'!#REF!</definedName>
    <definedName name="_60hzrpm">'low gauss'!#REF!</definedName>
  </definedNames>
  <calcPr calcId="125725"/>
</workbook>
</file>

<file path=xl/calcChain.xml><?xml version="1.0" encoding="utf-8"?>
<calcChain xmlns="http://schemas.openxmlformats.org/spreadsheetml/2006/main">
  <c r="K32" i="1"/>
  <c r="J32"/>
  <c r="I32"/>
  <c r="H32"/>
  <c r="G32"/>
  <c r="F32"/>
  <c r="E32"/>
  <c r="D32"/>
  <c r="K36"/>
  <c r="J36"/>
  <c r="I36"/>
  <c r="H36"/>
  <c r="G36"/>
  <c r="F36"/>
  <c r="E36"/>
  <c r="D36"/>
  <c r="K37"/>
  <c r="J37"/>
  <c r="I37"/>
  <c r="H37"/>
  <c r="G37"/>
  <c r="F37"/>
  <c r="E37"/>
  <c r="D37"/>
  <c r="E47"/>
  <c r="F47"/>
  <c r="G47"/>
  <c r="H47"/>
  <c r="I47"/>
  <c r="J47"/>
  <c r="K47"/>
  <c r="D47"/>
  <c r="K43"/>
  <c r="K44"/>
  <c r="J44"/>
  <c r="J43"/>
  <c r="I44"/>
  <c r="I43"/>
  <c r="H43"/>
  <c r="H44"/>
  <c r="G43"/>
  <c r="G44"/>
  <c r="F43"/>
  <c r="F44"/>
  <c r="E44"/>
  <c r="E43"/>
  <c r="D44"/>
  <c r="D43"/>
  <c r="AJ9" i="6"/>
  <c r="N16" s="1"/>
  <c r="AC6"/>
  <c r="B2" s="1"/>
  <c r="AD6"/>
  <c r="B3" s="1"/>
  <c r="AE6"/>
  <c r="B4" s="1"/>
  <c r="AF6"/>
  <c r="B5"/>
  <c r="AG6"/>
  <c r="B6"/>
  <c r="AH6"/>
  <c r="B7"/>
  <c r="AI6"/>
  <c r="B8"/>
  <c r="AJ6"/>
  <c r="B9"/>
  <c r="AC2"/>
  <c r="C2" s="1"/>
  <c r="AD2"/>
  <c r="C3" s="1"/>
  <c r="AE2"/>
  <c r="C4" s="1"/>
  <c r="AF2"/>
  <c r="C5" s="1"/>
  <c r="AG2"/>
  <c r="C6" s="1"/>
  <c r="AH2"/>
  <c r="C7" s="1"/>
  <c r="AI2"/>
  <c r="C8" s="1"/>
  <c r="AJ2"/>
  <c r="C9" s="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AJ9" i="7"/>
  <c r="N16"/>
  <c r="AC4"/>
  <c r="B2"/>
  <c r="AD4"/>
  <c r="B3"/>
  <c r="D3" s="1"/>
  <c r="AE4"/>
  <c r="B4"/>
  <c r="AF4"/>
  <c r="B5"/>
  <c r="D5" s="1"/>
  <c r="AG4"/>
  <c r="B6"/>
  <c r="AH4"/>
  <c r="B7"/>
  <c r="D7" s="1"/>
  <c r="AI4"/>
  <c r="B8"/>
  <c r="AJ4"/>
  <c r="B9"/>
  <c r="D9" s="1"/>
  <c r="AC2"/>
  <c r="C2"/>
  <c r="AD2"/>
  <c r="C3"/>
  <c r="L3" s="1"/>
  <c r="AE2"/>
  <c r="C4"/>
  <c r="AF2"/>
  <c r="C5"/>
  <c r="AG2"/>
  <c r="C6"/>
  <c r="AH2"/>
  <c r="C7"/>
  <c r="L7" s="1"/>
  <c r="AI2"/>
  <c r="C8"/>
  <c r="AJ2"/>
  <c r="C9"/>
  <c r="L5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I3"/>
  <c r="I5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D2"/>
  <c r="D4"/>
  <c r="D6"/>
  <c r="D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E3"/>
  <c r="E5"/>
  <c r="E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J2"/>
  <c r="J4"/>
  <c r="J6"/>
  <c r="J8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F3"/>
  <c r="F5"/>
  <c r="F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G3"/>
  <c r="G5"/>
  <c r="G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K3"/>
  <c r="K5"/>
  <c r="K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H3"/>
  <c r="H5"/>
  <c r="H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AI9" i="6"/>
  <c r="N15"/>
  <c r="AI9" i="7"/>
  <c r="N15" s="1"/>
  <c r="AH9" i="6"/>
  <c r="N14" s="1"/>
  <c r="AH9" i="7"/>
  <c r="N14"/>
  <c r="AG9" i="6"/>
  <c r="N13"/>
  <c r="AG9" i="7"/>
  <c r="N13" s="1"/>
  <c r="AF9" i="6"/>
  <c r="N12" s="1"/>
  <c r="AF9" i="7"/>
  <c r="N12"/>
  <c r="AE9" i="6"/>
  <c r="N11"/>
  <c r="AE9" i="7"/>
  <c r="N11" s="1"/>
  <c r="AD9" i="6"/>
  <c r="N10" s="1"/>
  <c r="AD9" i="7"/>
  <c r="N10"/>
  <c r="AC9" i="6"/>
  <c r="N9"/>
  <c r="AC9" i="7"/>
  <c r="N9" s="1"/>
  <c r="AC3"/>
  <c r="AC3" i="6"/>
  <c r="AC4"/>
  <c r="AD4"/>
  <c r="AE4"/>
  <c r="AF4"/>
  <c r="AG4"/>
  <c r="AH4"/>
  <c r="AI4"/>
  <c r="AJ4"/>
  <c r="D3" l="1"/>
  <c r="E3"/>
  <c r="F3"/>
  <c r="G3"/>
  <c r="H3"/>
  <c r="G4"/>
  <c r="H4"/>
  <c r="D4"/>
  <c r="E4"/>
  <c r="F4"/>
  <c r="G2"/>
  <c r="H2"/>
  <c r="R15" s="1"/>
  <c r="W5" s="1"/>
  <c r="R10"/>
  <c r="D2"/>
  <c r="E2"/>
  <c r="R12" s="1"/>
  <c r="F2"/>
  <c r="R13" s="1"/>
  <c r="O9"/>
  <c r="R16" i="7"/>
  <c r="X2" s="1"/>
  <c r="J9"/>
  <c r="L8"/>
  <c r="J7"/>
  <c r="L6"/>
  <c r="J5"/>
  <c r="L4"/>
  <c r="R10"/>
  <c r="R11" i="6"/>
  <c r="L9"/>
  <c r="I9"/>
  <c r="K9"/>
  <c r="J9"/>
  <c r="L7"/>
  <c r="I7"/>
  <c r="K7"/>
  <c r="J7"/>
  <c r="L5"/>
  <c r="I5"/>
  <c r="K5"/>
  <c r="J5"/>
  <c r="L3"/>
  <c r="I3"/>
  <c r="K3"/>
  <c r="J3"/>
  <c r="J3" i="7"/>
  <c r="R18" s="1"/>
  <c r="X4" s="1"/>
  <c r="R11"/>
  <c r="T3"/>
  <c r="U2"/>
  <c r="T4" i="6"/>
  <c r="V2"/>
  <c r="U3"/>
  <c r="J8"/>
  <c r="L8"/>
  <c r="I8"/>
  <c r="K8"/>
  <c r="J6"/>
  <c r="L6"/>
  <c r="I6"/>
  <c r="K6"/>
  <c r="J4"/>
  <c r="L4"/>
  <c r="I4"/>
  <c r="K4"/>
  <c r="J2"/>
  <c r="R18" s="1"/>
  <c r="X4" s="1"/>
  <c r="R16"/>
  <c r="X2" s="1"/>
  <c r="L2"/>
  <c r="I2"/>
  <c r="R17" s="1"/>
  <c r="X3" s="1"/>
  <c r="K2"/>
  <c r="H8" i="7"/>
  <c r="H6"/>
  <c r="H4"/>
  <c r="H2"/>
  <c r="G8"/>
  <c r="G6"/>
  <c r="G4"/>
  <c r="G2"/>
  <c r="F8"/>
  <c r="F6"/>
  <c r="F4"/>
  <c r="F2"/>
  <c r="E8"/>
  <c r="K8" s="1"/>
  <c r="E6"/>
  <c r="K6" s="1"/>
  <c r="E4"/>
  <c r="K4" s="1"/>
  <c r="E2"/>
  <c r="I8"/>
  <c r="I6"/>
  <c r="I4"/>
  <c r="I2"/>
  <c r="L2"/>
  <c r="R9" s="1"/>
  <c r="T2" s="1"/>
  <c r="U4" i="6" l="1"/>
  <c r="V3"/>
  <c r="T5"/>
  <c r="T10" s="1"/>
  <c r="W2"/>
  <c r="T3"/>
  <c r="T8" s="1"/>
  <c r="U2"/>
  <c r="R14"/>
  <c r="V4"/>
  <c r="W3"/>
  <c r="U5"/>
  <c r="T9"/>
  <c r="T8" i="7"/>
  <c r="R12"/>
  <c r="K2"/>
  <c r="R19" s="1"/>
  <c r="X5" s="1"/>
  <c r="U3"/>
  <c r="T4"/>
  <c r="V2"/>
  <c r="V7" s="1"/>
  <c r="R17"/>
  <c r="X3" s="1"/>
  <c r="R13"/>
  <c r="R14"/>
  <c r="R15"/>
  <c r="W5" s="1"/>
  <c r="X7"/>
  <c r="X8" s="1"/>
  <c r="R19" i="6"/>
  <c r="X5" s="1"/>
  <c r="R9"/>
  <c r="V7"/>
  <c r="V9" s="1"/>
  <c r="U7" i="7"/>
  <c r="V5" i="6" l="1"/>
  <c r="W4"/>
  <c r="U8" i="7"/>
  <c r="U14" s="1"/>
  <c r="U13"/>
  <c r="U5"/>
  <c r="W3"/>
  <c r="V4"/>
  <c r="V9" s="1"/>
  <c r="T5"/>
  <c r="T10" s="1"/>
  <c r="U4"/>
  <c r="V3"/>
  <c r="V8" s="1"/>
  <c r="V14" s="1"/>
  <c r="W2"/>
  <c r="W7" s="1"/>
  <c r="T2" i="6"/>
  <c r="U7"/>
  <c r="W7"/>
  <c r="W4" i="7"/>
  <c r="V5"/>
  <c r="U9"/>
  <c r="U15" s="1"/>
  <c r="T9"/>
  <c r="X9"/>
  <c r="V10"/>
  <c r="X14"/>
  <c r="X10"/>
  <c r="X7" i="6"/>
  <c r="T14" i="7"/>
  <c r="V10" i="6"/>
  <c r="V8"/>
  <c r="U10" i="7" l="1"/>
  <c r="U16" s="1"/>
  <c r="T15"/>
  <c r="T16"/>
  <c r="T13"/>
  <c r="X15"/>
  <c r="X16"/>
  <c r="X13"/>
  <c r="U10" i="6"/>
  <c r="U8"/>
  <c r="U9"/>
  <c r="W10" i="7"/>
  <c r="W8"/>
  <c r="W14" s="1"/>
  <c r="V13"/>
  <c r="V15"/>
  <c r="V20" s="1"/>
  <c r="V16"/>
  <c r="X10" i="6"/>
  <c r="X8"/>
  <c r="X14" s="1"/>
  <c r="X9"/>
  <c r="W10"/>
  <c r="W8"/>
  <c r="W14" s="1"/>
  <c r="W9"/>
  <c r="V14"/>
  <c r="W9" i="7"/>
  <c r="V15" i="6" l="1"/>
  <c r="V20" s="1"/>
  <c r="V16"/>
  <c r="V13"/>
  <c r="W16"/>
  <c r="W13"/>
  <c r="W15"/>
  <c r="W20" s="1"/>
  <c r="V18" i="7"/>
  <c r="V21"/>
  <c r="V19"/>
  <c r="W15"/>
  <c r="W20" s="1"/>
  <c r="W13"/>
  <c r="W16"/>
  <c r="X16" i="6"/>
  <c r="X13"/>
  <c r="X15"/>
  <c r="X20" s="1"/>
  <c r="U14"/>
  <c r="T14"/>
  <c r="T20" i="7"/>
  <c r="X20"/>
  <c r="U20"/>
  <c r="U21" l="1"/>
  <c r="U18"/>
  <c r="U19"/>
  <c r="T21"/>
  <c r="T18"/>
  <c r="T19"/>
  <c r="U13" i="6"/>
  <c r="U16"/>
  <c r="U15"/>
  <c r="U20" s="1"/>
  <c r="W21" i="7"/>
  <c r="W27" s="1"/>
  <c r="W18"/>
  <c r="W19"/>
  <c r="W21" i="6"/>
  <c r="W27" s="1"/>
  <c r="W18"/>
  <c r="W19"/>
  <c r="X21" i="7"/>
  <c r="X27" s="1"/>
  <c r="X18"/>
  <c r="X19"/>
  <c r="T15" i="6"/>
  <c r="T20" s="1"/>
  <c r="T16"/>
  <c r="T13"/>
  <c r="X19"/>
  <c r="X21"/>
  <c r="X27" s="1"/>
  <c r="X18"/>
  <c r="V18"/>
  <c r="V21"/>
  <c r="V27" s="1"/>
  <c r="V19"/>
  <c r="V27" i="7"/>
  <c r="V25" l="1"/>
  <c r="V26"/>
  <c r="V24"/>
  <c r="V25" i="6"/>
  <c r="V26"/>
  <c r="V24"/>
  <c r="X25" i="7"/>
  <c r="X24"/>
  <c r="X26"/>
  <c r="W26"/>
  <c r="W25"/>
  <c r="W24"/>
  <c r="X24" i="6"/>
  <c r="X26"/>
  <c r="X25"/>
  <c r="T21"/>
  <c r="T27" s="1"/>
  <c r="T18"/>
  <c r="T19"/>
  <c r="W26"/>
  <c r="W25"/>
  <c r="W24"/>
  <c r="U21"/>
  <c r="U27" s="1"/>
  <c r="U18"/>
  <c r="U19"/>
  <c r="T27" i="7"/>
  <c r="U27"/>
  <c r="U26" l="1"/>
  <c r="U25"/>
  <c r="U24"/>
  <c r="U26" i="6"/>
  <c r="U25"/>
  <c r="U24"/>
  <c r="T25"/>
  <c r="T26"/>
  <c r="T24"/>
  <c r="O19" i="7"/>
  <c r="O23"/>
  <c r="O17"/>
  <c r="O21"/>
  <c r="O12"/>
  <c r="Z12" i="6" s="1"/>
  <c r="O11" i="7"/>
  <c r="Z11" i="6" s="1"/>
  <c r="O15" i="7"/>
  <c r="Z15" i="6" s="1"/>
  <c r="O14" i="7"/>
  <c r="Z14" i="6" s="1"/>
  <c r="O22" i="7"/>
  <c r="O18"/>
  <c r="O20"/>
  <c r="O9"/>
  <c r="Z9" i="6" s="1"/>
  <c r="AA9" s="1"/>
  <c r="D48" i="1" s="1"/>
  <c r="O13" i="7"/>
  <c r="Z13" i="6" s="1"/>
  <c r="O10" i="7"/>
  <c r="Z10" i="6" s="1"/>
  <c r="O16" i="7"/>
  <c r="Z16" i="6" s="1"/>
  <c r="T25" i="7"/>
  <c r="T24"/>
  <c r="T26"/>
  <c r="O18" i="6"/>
  <c r="O20"/>
  <c r="O22"/>
  <c r="O19"/>
  <c r="O23"/>
  <c r="O16"/>
  <c r="O17"/>
  <c r="O21"/>
  <c r="O14"/>
  <c r="AA14" s="1"/>
  <c r="I48" i="1" s="1"/>
  <c r="O11" i="6"/>
  <c r="AA11" s="1"/>
  <c r="F48" i="1" s="1"/>
  <c r="O15" i="6"/>
  <c r="AA15" s="1"/>
  <c r="J48" i="1" s="1"/>
  <c r="O10" i="6"/>
  <c r="AA10" s="1"/>
  <c r="E48" i="1" s="1"/>
  <c r="O13" i="6"/>
  <c r="AA13" s="1"/>
  <c r="H48" i="1" s="1"/>
  <c r="O12" i="6"/>
  <c r="AA12" s="1"/>
  <c r="G48" i="1" s="1"/>
  <c r="AA16" i="6" l="1"/>
  <c r="K48" i="1" s="1"/>
</calcChain>
</file>

<file path=xl/sharedStrings.xml><?xml version="1.0" encoding="utf-8"?>
<sst xmlns="http://schemas.openxmlformats.org/spreadsheetml/2006/main" count="193" uniqueCount="107">
  <si>
    <t>Q1 / H1</t>
  </si>
  <si>
    <t>Q2 / H2</t>
  </si>
  <si>
    <t>Q3 / H3</t>
  </si>
  <si>
    <t>Q4 / H4</t>
  </si>
  <si>
    <t>Q5 / H5</t>
  </si>
  <si>
    <t>Q6 / H6</t>
  </si>
  <si>
    <t>Q7 / H7</t>
  </si>
  <si>
    <t>Q8 / H8</t>
  </si>
  <si>
    <t>FLOW / HEAD</t>
  </si>
  <si>
    <t xml:space="preserve"> </t>
  </si>
  <si>
    <t>x</t>
  </si>
  <si>
    <t>y</t>
  </si>
  <si>
    <t>x^2</t>
  </si>
  <si>
    <t>x^3</t>
  </si>
  <si>
    <t>x^4</t>
  </si>
  <si>
    <t>x^5</t>
  </si>
  <si>
    <t>x^6</t>
  </si>
  <si>
    <t>xy</t>
  </si>
  <si>
    <t>x^2y</t>
  </si>
  <si>
    <t>x^3y</t>
  </si>
  <si>
    <t>X</t>
  </si>
  <si>
    <t>Y</t>
  </si>
  <si>
    <t>n=</t>
  </si>
  <si>
    <t>constants in column x</t>
  </si>
  <si>
    <t>sum(x)</t>
  </si>
  <si>
    <t>sum(x^2)</t>
  </si>
  <si>
    <t>sum(x^3)</t>
  </si>
  <si>
    <t>sum(x^4)</t>
  </si>
  <si>
    <t>sum(x^5)</t>
  </si>
  <si>
    <t>sum(x^6)</t>
  </si>
  <si>
    <t>sum(y)</t>
  </si>
  <si>
    <t>sum(xy)</t>
  </si>
  <si>
    <t>sum(x^2y)</t>
  </si>
  <si>
    <t>sum(x^3y)</t>
  </si>
  <si>
    <t>^b1</t>
  </si>
  <si>
    <t>^b2</t>
  </si>
  <si>
    <t>^b3</t>
  </si>
  <si>
    <t>^b4</t>
  </si>
  <si>
    <t>^Results</t>
  </si>
  <si>
    <t>X^2</t>
  </si>
  <si>
    <t>X^3</t>
  </si>
  <si>
    <t>Series / Parallel Calculator with   "Auto Plot"</t>
  </si>
  <si>
    <t>Pumps In Parallel</t>
  </si>
  <si>
    <t>Identical Pumps (P1)</t>
  </si>
  <si>
    <t>Similar Pumps (P1 &amp; P2)</t>
  </si>
  <si>
    <t>Pumps In Series</t>
  </si>
  <si>
    <t>Parallel Head</t>
  </si>
  <si>
    <t>Parallel Flow</t>
  </si>
  <si>
    <t>Follow the steps below to compare similar or identical pumps operating in series or parallel.</t>
  </si>
  <si>
    <t>Series Head</t>
  </si>
  <si>
    <t>Series Flow</t>
  </si>
  <si>
    <t>Series / Parallel Calculator Instructions</t>
  </si>
  <si>
    <t>The Series / Parallel Calculator allows you to view the performance of two pumps when operating in series or</t>
  </si>
  <si>
    <t>parallel.  In the case of series operation, the plot may be of two pumps or one pump and the existing static</t>
  </si>
  <si>
    <t>pressure at its suction.  In the case of parallel operation, you can view the performance of two identical pumps</t>
  </si>
  <si>
    <t>or two pumps of similar flow but differing heads.  The plots generated for pumps operating in series and identical</t>
  </si>
  <si>
    <t>pumps operating in parallel are exact.  By exact, I mean that the generated curve is a direct result of the two</t>
  </si>
  <si>
    <t>curves that were entered.  The plot generated for similar pumps operating in parallel is a close approximation</t>
  </si>
  <si>
    <t>of their actual performance.  You will note that the final point on the resulting curve will often exceed the sum of</t>
  </si>
  <si>
    <t>Step 1</t>
  </si>
  <si>
    <t>Step 2</t>
  </si>
  <si>
    <t>then reenter it in Q7 and Q8.</t>
  </si>
  <si>
    <t>points, you must duplicate the last flow entered.  For example if the maximum flow of 500 gpm is entered in Q6</t>
  </si>
  <si>
    <t>Enter the corresponding heads produced by Pump 1 for each flow point previously entered.  Regardless of the</t>
  </si>
  <si>
    <t>application (serial or parallel) Pump 1 is the one that produces the highest head.  If fewer than eight points</t>
  </si>
  <si>
    <t>are entered follow the same rule for flow in step 1 - - duplicate the last value entered.</t>
  </si>
  <si>
    <t>the two maximum flows for the curves entered.  This anomaly occurs due to the method used by xcel to calculate</t>
  </si>
  <si>
    <t>Step 3</t>
  </si>
  <si>
    <t xml:space="preserve">Enter the corresponding heads produced by Pump 2 for each of the flow points.  In the case where Pump 1 is a </t>
  </si>
  <si>
    <t>booster pump that is boosting existing pipeline pressure, enter the pipeline static pressure for each point.  These</t>
  </si>
  <si>
    <t>pressure values may or may not be the same for each flow point - - it will depend upon the capability of the pipeline.</t>
  </si>
  <si>
    <t>If fewer than eight points are entered follow the rule in step 3.</t>
  </si>
  <si>
    <t>HEAD PUMP 1</t>
  </si>
  <si>
    <t>HEAD PUMP 2</t>
  </si>
  <si>
    <t>About the Example</t>
  </si>
  <si>
    <t>Step 4</t>
  </si>
  <si>
    <t>The tabs labeled "high gauss" and "low gauss" are used to calculate parallel flows and should not be changed.</t>
  </si>
  <si>
    <t xml:space="preserve">Click on the appropriate tab (Series, Parallel Identical, Parallel Similar) to view your results.  The "Parallel Identical" </t>
  </si>
  <si>
    <t xml:space="preserve">tab will always show the results for the data entered for Pump 1. Please note that some pumps used in series </t>
  </si>
  <si>
    <t>The example included with the calculator was chosen to illustrate all three applications.  The pumps have common</t>
  </si>
  <si>
    <t>shows the result when two "Pump 1" pumps are operated in parallel.  As expected the resulting flow is the sum</t>
  </si>
  <si>
    <r>
      <t xml:space="preserve">flows of 0 to 700 gpm but produce different heads at each capacity point.  The </t>
    </r>
    <r>
      <rPr>
        <sz val="10"/>
        <color indexed="10"/>
        <rFont val="Arial"/>
        <family val="2"/>
      </rPr>
      <t>Series</t>
    </r>
    <r>
      <rPr>
        <sz val="10"/>
        <rFont val="Arial"/>
      </rPr>
      <t xml:space="preserve"> tab shows that the resulting</t>
    </r>
  </si>
  <si>
    <r>
      <t xml:space="preserve">head at each flow point is the sum of the heads produced by the pumps at each point.  The </t>
    </r>
    <r>
      <rPr>
        <sz val="10"/>
        <color indexed="10"/>
        <rFont val="Arial"/>
        <family val="2"/>
      </rPr>
      <t>Parallel Identical</t>
    </r>
    <r>
      <rPr>
        <sz val="10"/>
        <rFont val="Arial"/>
      </rPr>
      <t xml:space="preserve"> tab</t>
    </r>
  </si>
  <si>
    <r>
      <t xml:space="preserve">of the flows at each head / capacity point.  The </t>
    </r>
    <r>
      <rPr>
        <sz val="10"/>
        <color indexed="10"/>
        <rFont val="Arial"/>
        <family val="2"/>
      </rPr>
      <t>Parallel Similar</t>
    </r>
    <r>
      <rPr>
        <sz val="10"/>
        <rFont val="Arial"/>
      </rPr>
      <t xml:space="preserve"> tab approximates the result when Pumps 1 and 2</t>
    </r>
  </si>
  <si>
    <t>are operated in parallel.  You will note that Pump 2 does not begin to contribute to the flow until the head of</t>
  </si>
  <si>
    <t>Pump 1 drops below 122 feet.  At 77' Pump 1 contributes a little less than 700 gpm while Pump 2 adds about</t>
  </si>
  <si>
    <t>1529 gpm at 50' is obtained by extrapolating the flow of Pump 1 to its expected value at 50'.</t>
  </si>
  <si>
    <t>the resulting flows and heads of similar pumps.  It is explained in detail in the "Example" section below.</t>
  </si>
  <si>
    <t>FLOW</t>
  </si>
  <si>
    <t>500 gpm.  The combined flow as shown by the red curve is 1189 gpm.  The maximum calculated flow of</t>
  </si>
  <si>
    <t>www.pumped101.com</t>
  </si>
  <si>
    <r>
      <t>5)</t>
    </r>
    <r>
      <rPr>
        <sz val="10"/>
        <rFont val="Arial"/>
      </rPr>
      <t xml:space="preserve">  Click on the Series, Parallel Identical, or Parallel Similar tabs to view the results</t>
    </r>
  </si>
  <si>
    <r>
      <t xml:space="preserve">1) </t>
    </r>
    <r>
      <rPr>
        <sz val="10"/>
        <rFont val="Arial"/>
      </rPr>
      <t xml:space="preserve"> Enter up to eight</t>
    </r>
    <r>
      <rPr>
        <sz val="10"/>
        <color indexed="10"/>
        <rFont val="Arial"/>
        <family val="2"/>
      </rPr>
      <t>*</t>
    </r>
    <r>
      <rPr>
        <sz val="10"/>
        <rFont val="Arial"/>
      </rPr>
      <t xml:space="preserve"> "common" flows (Q) in cells </t>
    </r>
    <r>
      <rPr>
        <sz val="10"/>
        <color indexed="10"/>
        <rFont val="Arial"/>
        <family val="2"/>
      </rPr>
      <t>D22 - K22</t>
    </r>
  </si>
  <si>
    <r>
      <t>2)</t>
    </r>
    <r>
      <rPr>
        <sz val="10"/>
        <rFont val="Arial"/>
      </rPr>
      <t xml:space="preserve">  Enter corresponding heads (H) for the higher pressure pump (Pump 1) in cells </t>
    </r>
    <r>
      <rPr>
        <sz val="10"/>
        <color indexed="10"/>
        <rFont val="Arial"/>
        <family val="2"/>
      </rPr>
      <t>D24 - K24</t>
    </r>
  </si>
  <si>
    <r>
      <t>3)</t>
    </r>
    <r>
      <rPr>
        <sz val="10"/>
        <rFont val="Arial"/>
      </rPr>
      <t xml:space="preserve">  Enter the corresponding heads for Pump 2 (or the static pressure) in cells </t>
    </r>
    <r>
      <rPr>
        <sz val="10"/>
        <color indexed="10"/>
        <rFont val="Arial"/>
        <family val="2"/>
      </rPr>
      <t>D26 - K26</t>
    </r>
  </si>
  <si>
    <t>Enter up to eight flow points that are common to both pumps in D22 - K22.  If you want to enter fewer that eight</t>
  </si>
  <si>
    <t>Step 5</t>
  </si>
  <si>
    <t>may not be compatible with parallel operation so the results in the parallel tabs may be skewed.</t>
  </si>
  <si>
    <t>Enter the corresponding heads for the optional system curve.  Since parallel operation could double the flow, each</t>
  </si>
  <si>
    <t>SYS CURVE (SER)</t>
  </si>
  <si>
    <t>SYS CURVE (PAR)</t>
  </si>
  <si>
    <t>Sys Flow Parallel</t>
  </si>
  <si>
    <t>point of Q will be double that entered in Step 1.  For example if  E22 is 100 then E30 will be 200 and so on. Flows</t>
  </si>
  <si>
    <t>for the series system curve are the same as the pump flows entered earlier since series flow remains the same.</t>
  </si>
  <si>
    <r>
      <t>4)</t>
    </r>
    <r>
      <rPr>
        <sz val="10"/>
        <rFont val="Arial"/>
        <family val="2"/>
      </rPr>
      <t xml:space="preserve">  Enter the head values for the system curve </t>
    </r>
    <r>
      <rPr>
        <sz val="10"/>
        <color indexed="10"/>
        <rFont val="Arial"/>
        <family val="2"/>
      </rPr>
      <t>(if desired)</t>
    </r>
    <r>
      <rPr>
        <sz val="10"/>
        <rFont val="Arial"/>
        <family val="2"/>
      </rPr>
      <t xml:space="preserve"> in cells </t>
    </r>
    <r>
      <rPr>
        <sz val="10"/>
        <color indexed="10"/>
        <rFont val="Arial"/>
        <family val="2"/>
      </rPr>
      <t xml:space="preserve">D28 - K28.  </t>
    </r>
    <r>
      <rPr>
        <sz val="10"/>
        <rFont val="Arial"/>
        <family val="2"/>
      </rPr>
      <t>See the instructions Step 4 below for the entry of parallel values.</t>
    </r>
  </si>
  <si>
    <t>Scroll down to row 54 for more detailed instructions and comments on the included example.</t>
  </si>
  <si>
    <t xml:space="preserve">Joe Evans, Ph.D   5/20/06  </t>
  </si>
</sst>
</file>

<file path=xl/styles.xml><?xml version="1.0" encoding="utf-8"?>
<styleSheet xmlns="http://schemas.openxmlformats.org/spreadsheetml/2006/main">
  <numFmts count="6">
    <numFmt numFmtId="164" formatCode="0.0E+00"/>
    <numFmt numFmtId="165" formatCode="0.000"/>
    <numFmt numFmtId="166" formatCode="0.E+00"/>
    <numFmt numFmtId="167" formatCode="0.0000"/>
    <numFmt numFmtId="168" formatCode="0.00000"/>
    <numFmt numFmtId="169" formatCode="0.000000"/>
  </numFmts>
  <fonts count="10">
    <font>
      <sz val="10"/>
      <name val="Arial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Comic Sans MS"/>
      <family val="4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Fill="1"/>
    <xf numFmtId="0" fontId="8" fillId="0" borderId="0" xfId="1" applyAlignment="1" applyProtection="1"/>
    <xf numFmtId="0" fontId="0" fillId="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Series Pump Operation</a:t>
            </a:r>
          </a:p>
        </c:rich>
      </c:tx>
      <c:layout>
        <c:manualLayout>
          <c:xMode val="edge"/>
          <c:yMode val="edge"/>
          <c:x val="0.31964483906770258"/>
          <c:y val="2.9363784665579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691453940066588E-2"/>
          <c:y val="0.13213703099510604"/>
          <c:w val="0.71809100998890119"/>
          <c:h val="0.75693311582381728"/>
        </c:manualLayout>
      </c:layout>
      <c:scatterChart>
        <c:scatterStyle val="smoothMarker"/>
        <c:ser>
          <c:idx val="0"/>
          <c:order val="0"/>
          <c:tx>
            <c:v>Series Operation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Calculator!$D$36:$K$36</c:f>
              <c:numCache>
                <c:formatCode>General</c:formatCode>
                <c:ptCount val="8"/>
                <c:pt idx="0">
                  <c:v>267</c:v>
                </c:pt>
                <c:pt idx="1">
                  <c:v>252</c:v>
                </c:pt>
                <c:pt idx="2">
                  <c:v>235</c:v>
                </c:pt>
                <c:pt idx="3">
                  <c:v>220</c:v>
                </c:pt>
                <c:pt idx="4">
                  <c:v>202</c:v>
                </c:pt>
                <c:pt idx="5">
                  <c:v>179</c:v>
                </c:pt>
                <c:pt idx="6">
                  <c:v>155</c:v>
                </c:pt>
                <c:pt idx="7">
                  <c:v>125</c:v>
                </c:pt>
              </c:numCache>
            </c:numRef>
          </c:yVal>
          <c:smooth val="1"/>
        </c:ser>
        <c:ser>
          <c:idx val="1"/>
          <c:order val="1"/>
          <c:tx>
            <c:v>Pump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Calculator!$D$24:$K$24</c:f>
              <c:numCache>
                <c:formatCode>General</c:formatCode>
                <c:ptCount val="8"/>
                <c:pt idx="0">
                  <c:v>145</c:v>
                </c:pt>
                <c:pt idx="1">
                  <c:v>138</c:v>
                </c:pt>
                <c:pt idx="2">
                  <c:v>130</c:v>
                </c:pt>
                <c:pt idx="3">
                  <c:v>123</c:v>
                </c:pt>
                <c:pt idx="4">
                  <c:v>114</c:v>
                </c:pt>
                <c:pt idx="5">
                  <c:v>102</c:v>
                </c:pt>
                <c:pt idx="6">
                  <c:v>90</c:v>
                </c:pt>
                <c:pt idx="7">
                  <c:v>75</c:v>
                </c:pt>
              </c:numCache>
            </c:numRef>
          </c:yVal>
          <c:smooth val="1"/>
        </c:ser>
        <c:ser>
          <c:idx val="2"/>
          <c:order val="2"/>
          <c:tx>
            <c:v>Pump 2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660066"/>
              </a:solidFill>
              <a:ln>
                <a:solidFill>
                  <a:srgbClr val="6600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Calculator!$D$26:$K$26</c:f>
              <c:numCache>
                <c:formatCode>General</c:formatCode>
                <c:ptCount val="8"/>
                <c:pt idx="0">
                  <c:v>122</c:v>
                </c:pt>
                <c:pt idx="1">
                  <c:v>114</c:v>
                </c:pt>
                <c:pt idx="2">
                  <c:v>105</c:v>
                </c:pt>
                <c:pt idx="3">
                  <c:v>97</c:v>
                </c:pt>
                <c:pt idx="4">
                  <c:v>88</c:v>
                </c:pt>
                <c:pt idx="5">
                  <c:v>77</c:v>
                </c:pt>
                <c:pt idx="6">
                  <c:v>65</c:v>
                </c:pt>
                <c:pt idx="7">
                  <c:v>50</c:v>
                </c:pt>
              </c:numCache>
            </c:numRef>
          </c:yVal>
          <c:smooth val="1"/>
        </c:ser>
        <c:ser>
          <c:idx val="3"/>
          <c:order val="3"/>
          <c:tx>
            <c:v>System Curve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Calculator!$D$28:$K$28</c:f>
              <c:numCache>
                <c:formatCode>General</c:formatCode>
                <c:ptCount val="8"/>
                <c:pt idx="0">
                  <c:v>155</c:v>
                </c:pt>
                <c:pt idx="1">
                  <c:v>155</c:v>
                </c:pt>
                <c:pt idx="2">
                  <c:v>157</c:v>
                </c:pt>
                <c:pt idx="3">
                  <c:v>160</c:v>
                </c:pt>
                <c:pt idx="4">
                  <c:v>163</c:v>
                </c:pt>
                <c:pt idx="5">
                  <c:v>166</c:v>
                </c:pt>
                <c:pt idx="6">
                  <c:v>169</c:v>
                </c:pt>
                <c:pt idx="7">
                  <c:v>172</c:v>
                </c:pt>
              </c:numCache>
            </c:numRef>
          </c:yVal>
          <c:smooth val="1"/>
        </c:ser>
        <c:dLbls>
          <c:showVal val="1"/>
        </c:dLbls>
        <c:axId val="117146752"/>
        <c:axId val="117148672"/>
      </c:scatterChart>
      <c:valAx>
        <c:axId val="117146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36736958934517205"/>
              <c:y val="0.939641109298531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48672"/>
        <c:crosses val="autoZero"/>
        <c:crossBetween val="midCat"/>
      </c:valAx>
      <c:valAx>
        <c:axId val="117148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(ft)</a:t>
                </a:r>
              </a:p>
            </c:rich>
          </c:tx>
          <c:layout>
            <c:manualLayout>
              <c:xMode val="edge"/>
              <c:yMode val="edge"/>
              <c:x val="1.5538290788013319E-2"/>
              <c:y val="0.464926590538336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46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46003262642740622"/>
          <c:w val="0.17203107658157601"/>
          <c:h val="0.10440456769983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Parallel Operation Identical Pumps (Pump 1)</a:t>
            </a:r>
          </a:p>
        </c:rich>
      </c:tx>
      <c:layout>
        <c:manualLayout>
          <c:xMode val="edge"/>
          <c:yMode val="edge"/>
          <c:x val="0.20976692563817981"/>
          <c:y val="2.44698205546492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581576026637066E-2"/>
          <c:y val="0.13213703099510604"/>
          <c:w val="0.72142064372918979"/>
          <c:h val="0.75367047308319735"/>
        </c:manualLayout>
      </c:layout>
      <c:scatterChart>
        <c:scatterStyle val="smoothMarker"/>
        <c:ser>
          <c:idx val="0"/>
          <c:order val="0"/>
          <c:tx>
            <c:v>Pump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Calculator!$D$24:$K$24</c:f>
              <c:numCache>
                <c:formatCode>General</c:formatCode>
                <c:ptCount val="8"/>
                <c:pt idx="0">
                  <c:v>145</c:v>
                </c:pt>
                <c:pt idx="1">
                  <c:v>138</c:v>
                </c:pt>
                <c:pt idx="2">
                  <c:v>130</c:v>
                </c:pt>
                <c:pt idx="3">
                  <c:v>123</c:v>
                </c:pt>
                <c:pt idx="4">
                  <c:v>114</c:v>
                </c:pt>
                <c:pt idx="5">
                  <c:v>102</c:v>
                </c:pt>
                <c:pt idx="6">
                  <c:v>90</c:v>
                </c:pt>
                <c:pt idx="7">
                  <c:v>75</c:v>
                </c:pt>
              </c:numCache>
            </c:numRef>
          </c:yVal>
          <c:smooth val="1"/>
        </c:ser>
        <c:ser>
          <c:idx val="2"/>
          <c:order val="1"/>
          <c:tx>
            <c:v>Two Pumps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Calculator!$D$44:$K$44</c:f>
              <c:numCache>
                <c:formatCode>General</c:formatCode>
                <c:ptCount val="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</c:numCache>
            </c:numRef>
          </c:xVal>
          <c:yVal>
            <c:numRef>
              <c:f>Calculator!$D$43:$K$43</c:f>
              <c:numCache>
                <c:formatCode>General</c:formatCode>
                <c:ptCount val="8"/>
                <c:pt idx="0">
                  <c:v>145</c:v>
                </c:pt>
                <c:pt idx="1">
                  <c:v>138</c:v>
                </c:pt>
                <c:pt idx="2">
                  <c:v>130</c:v>
                </c:pt>
                <c:pt idx="3">
                  <c:v>123</c:v>
                </c:pt>
                <c:pt idx="4">
                  <c:v>114</c:v>
                </c:pt>
                <c:pt idx="5">
                  <c:v>102</c:v>
                </c:pt>
                <c:pt idx="6">
                  <c:v>90</c:v>
                </c:pt>
                <c:pt idx="7">
                  <c:v>75</c:v>
                </c:pt>
              </c:numCache>
            </c:numRef>
          </c:yVal>
          <c:smooth val="1"/>
        </c:ser>
        <c:ser>
          <c:idx val="1"/>
          <c:order val="2"/>
          <c:tx>
            <c:v>System Curve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Calculator!$D$32:$K$32</c:f>
              <c:numCache>
                <c:formatCode>General</c:formatCode>
                <c:ptCount val="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</c:numCache>
            </c:numRef>
          </c:xVal>
          <c:yVal>
            <c:numRef>
              <c:f>Calculator!$D$30:$K$30</c:f>
              <c:numCache>
                <c:formatCode>General</c:formatCode>
                <c:ptCount val="8"/>
                <c:pt idx="0">
                  <c:v>80</c:v>
                </c:pt>
                <c:pt idx="1">
                  <c:v>83</c:v>
                </c:pt>
                <c:pt idx="2">
                  <c:v>86</c:v>
                </c:pt>
                <c:pt idx="3">
                  <c:v>89</c:v>
                </c:pt>
                <c:pt idx="4">
                  <c:v>91</c:v>
                </c:pt>
                <c:pt idx="5">
                  <c:v>94</c:v>
                </c:pt>
                <c:pt idx="6">
                  <c:v>97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1828224"/>
        <c:axId val="91830528"/>
      </c:scatterChart>
      <c:valAx>
        <c:axId val="9182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36182019977802443"/>
              <c:y val="0.93637846655791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30528"/>
        <c:crosses val="autoZero"/>
        <c:crossBetween val="midCat"/>
      </c:valAx>
      <c:valAx>
        <c:axId val="9183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(ft)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455138662316476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2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85904550499445"/>
          <c:y val="0.47634584013050568"/>
          <c:w val="0.16870144284128746"/>
          <c:h val="9.13539967373572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Parallel Operation Similar Pumps (Pumps 1 &amp; 2)</a:t>
            </a:r>
          </a:p>
        </c:rich>
      </c:tx>
      <c:layout>
        <c:manualLayout>
          <c:xMode val="edge"/>
          <c:yMode val="edge"/>
          <c:x val="0.22308546059933407"/>
          <c:y val="2.61011419249592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251942286348501E-2"/>
          <c:y val="0.12724306688417619"/>
          <c:w val="0.75027746947835738"/>
          <c:h val="0.76672104404567698"/>
        </c:manualLayout>
      </c:layout>
      <c:scatterChart>
        <c:scatterStyle val="smoothMarker"/>
        <c:ser>
          <c:idx val="0"/>
          <c:order val="0"/>
          <c:tx>
            <c:v>Pump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Calculator!$D$24:$K$24</c:f>
              <c:numCache>
                <c:formatCode>General</c:formatCode>
                <c:ptCount val="8"/>
                <c:pt idx="0">
                  <c:v>145</c:v>
                </c:pt>
                <c:pt idx="1">
                  <c:v>138</c:v>
                </c:pt>
                <c:pt idx="2">
                  <c:v>130</c:v>
                </c:pt>
                <c:pt idx="3">
                  <c:v>123</c:v>
                </c:pt>
                <c:pt idx="4">
                  <c:v>114</c:v>
                </c:pt>
                <c:pt idx="5">
                  <c:v>102</c:v>
                </c:pt>
                <c:pt idx="6">
                  <c:v>90</c:v>
                </c:pt>
                <c:pt idx="7">
                  <c:v>75</c:v>
                </c:pt>
              </c:numCache>
            </c:numRef>
          </c:yVal>
          <c:smooth val="1"/>
        </c:ser>
        <c:ser>
          <c:idx val="1"/>
          <c:order val="1"/>
          <c:tx>
            <c:v>Pump 2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660066"/>
              </a:solidFill>
              <a:ln>
                <a:solidFill>
                  <a:srgbClr val="6600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Calculator!$D$22:$K$22</c:f>
              <c:numCache>
                <c:formatCode>General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</c:numCache>
            </c:numRef>
          </c:xVal>
          <c:yVal>
            <c:numRef>
              <c:f>Calculator!$D$26:$K$26</c:f>
              <c:numCache>
                <c:formatCode>General</c:formatCode>
                <c:ptCount val="8"/>
                <c:pt idx="0">
                  <c:v>122</c:v>
                </c:pt>
                <c:pt idx="1">
                  <c:v>114</c:v>
                </c:pt>
                <c:pt idx="2">
                  <c:v>105</c:v>
                </c:pt>
                <c:pt idx="3">
                  <c:v>97</c:v>
                </c:pt>
                <c:pt idx="4">
                  <c:v>88</c:v>
                </c:pt>
                <c:pt idx="5">
                  <c:v>77</c:v>
                </c:pt>
                <c:pt idx="6">
                  <c:v>65</c:v>
                </c:pt>
                <c:pt idx="7">
                  <c:v>50</c:v>
                </c:pt>
              </c:numCache>
            </c:numRef>
          </c:yVal>
          <c:smooth val="1"/>
        </c:ser>
        <c:ser>
          <c:idx val="2"/>
          <c:order val="2"/>
          <c:tx>
            <c:v>Both Pumps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Calculator!$D$48:$K$48</c:f>
              <c:numCache>
                <c:formatCode>0</c:formatCode>
                <c:ptCount val="8"/>
                <c:pt idx="0">
                  <c:v>305.97418266070008</c:v>
                </c:pt>
                <c:pt idx="1">
                  <c:v>491.20235939345963</c:v>
                </c:pt>
                <c:pt idx="2">
                  <c:v>685.50991384775364</c:v>
                </c:pt>
                <c:pt idx="3">
                  <c:v>844.961731323187</c:v>
                </c:pt>
                <c:pt idx="4">
                  <c:v>1009.4020387332081</c:v>
                </c:pt>
                <c:pt idx="5">
                  <c:v>1188.868988565561</c:v>
                </c:pt>
                <c:pt idx="6">
                  <c:v>1357.6171782078254</c:v>
                </c:pt>
                <c:pt idx="7">
                  <c:v>1528.8105981550591</c:v>
                </c:pt>
              </c:numCache>
            </c:numRef>
          </c:xVal>
          <c:yVal>
            <c:numRef>
              <c:f>Calculator!$D$47:$K$47</c:f>
              <c:numCache>
                <c:formatCode>General</c:formatCode>
                <c:ptCount val="8"/>
                <c:pt idx="0">
                  <c:v>122</c:v>
                </c:pt>
                <c:pt idx="1">
                  <c:v>114</c:v>
                </c:pt>
                <c:pt idx="2">
                  <c:v>105</c:v>
                </c:pt>
                <c:pt idx="3">
                  <c:v>97</c:v>
                </c:pt>
                <c:pt idx="4">
                  <c:v>88</c:v>
                </c:pt>
                <c:pt idx="5">
                  <c:v>77</c:v>
                </c:pt>
                <c:pt idx="6">
                  <c:v>65</c:v>
                </c:pt>
                <c:pt idx="7">
                  <c:v>50</c:v>
                </c:pt>
              </c:numCache>
            </c:numRef>
          </c:yVal>
          <c:smooth val="1"/>
        </c:ser>
        <c:ser>
          <c:idx val="3"/>
          <c:order val="3"/>
          <c:tx>
            <c:v>System Curve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Calculator!$D$32:$K$32</c:f>
              <c:numCache>
                <c:formatCode>General</c:formatCode>
                <c:ptCount val="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</c:numCache>
            </c:numRef>
          </c:xVal>
          <c:yVal>
            <c:numRef>
              <c:f>Calculator!$D$30:$K$30</c:f>
              <c:numCache>
                <c:formatCode>General</c:formatCode>
                <c:ptCount val="8"/>
                <c:pt idx="0">
                  <c:v>80</c:v>
                </c:pt>
                <c:pt idx="1">
                  <c:v>83</c:v>
                </c:pt>
                <c:pt idx="2">
                  <c:v>86</c:v>
                </c:pt>
                <c:pt idx="3">
                  <c:v>89</c:v>
                </c:pt>
                <c:pt idx="4">
                  <c:v>91</c:v>
                </c:pt>
                <c:pt idx="5">
                  <c:v>94</c:v>
                </c:pt>
                <c:pt idx="6">
                  <c:v>97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117066368"/>
        <c:axId val="117084928"/>
      </c:scatterChart>
      <c:valAx>
        <c:axId val="11706636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37957824639289678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84928"/>
        <c:crosses val="autoZero"/>
        <c:crossBetween val="midCat"/>
      </c:valAx>
      <c:valAx>
        <c:axId val="117084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442088091353996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66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17758046614877"/>
          <c:y val="0.4535073409461664"/>
          <c:w val="0.15427302996670367"/>
          <c:h val="0.10440456769983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mped101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09"/>
  <sheetViews>
    <sheetView showGridLines="0" tabSelected="1" workbookViewId="0">
      <selection activeCell="B6" sqref="B6"/>
    </sheetView>
  </sheetViews>
  <sheetFormatPr defaultRowHeight="12.75"/>
  <cols>
    <col min="1" max="1" width="4.7109375" customWidth="1"/>
  </cols>
  <sheetData>
    <row r="3" spans="1:14" ht="15.75">
      <c r="B3" s="17" t="s">
        <v>41</v>
      </c>
      <c r="C3" s="17"/>
      <c r="D3" s="17"/>
      <c r="E3" s="17"/>
    </row>
    <row r="4" spans="1:14" ht="16.5">
      <c r="A4" s="14"/>
      <c r="B4" s="14"/>
      <c r="C4" s="14"/>
      <c r="D4" s="14"/>
      <c r="E4" s="14"/>
      <c r="F4" s="14"/>
      <c r="G4" s="14"/>
    </row>
    <row r="5" spans="1:14" ht="16.5">
      <c r="A5" s="14"/>
      <c r="B5" s="18" t="s">
        <v>106</v>
      </c>
      <c r="C5" s="15"/>
      <c r="D5" s="15"/>
      <c r="E5" s="15"/>
      <c r="F5" s="15"/>
      <c r="G5" s="15"/>
      <c r="H5" s="16"/>
    </row>
    <row r="6" spans="1:14" ht="16.5">
      <c r="A6" s="20"/>
      <c r="B6" s="22" t="s">
        <v>90</v>
      </c>
      <c r="C6" s="14"/>
      <c r="D6" s="14"/>
      <c r="E6" s="14"/>
      <c r="F6" s="14"/>
      <c r="G6" s="14"/>
    </row>
    <row r="8" spans="1:14">
      <c r="L8" s="21"/>
      <c r="M8" s="21"/>
      <c r="N8" s="21"/>
    </row>
    <row r="9" spans="1:14">
      <c r="B9" s="18" t="s">
        <v>48</v>
      </c>
      <c r="C9" s="18"/>
      <c r="D9" s="18"/>
      <c r="E9" s="18"/>
      <c r="F9" s="18"/>
      <c r="G9" s="18"/>
      <c r="H9" s="18"/>
      <c r="I9" s="18"/>
      <c r="J9" s="18"/>
      <c r="L9" s="21"/>
      <c r="M9" s="21"/>
      <c r="N9" s="21"/>
    </row>
    <row r="10" spans="1:14">
      <c r="B10" s="18" t="s">
        <v>105</v>
      </c>
      <c r="C10" s="18"/>
      <c r="D10" s="18"/>
      <c r="E10" s="18"/>
      <c r="F10" s="18"/>
      <c r="G10" s="18"/>
      <c r="H10" s="18"/>
      <c r="I10" s="18"/>
      <c r="J10" s="18"/>
      <c r="L10" s="21"/>
      <c r="M10" s="21"/>
      <c r="N10" s="21"/>
    </row>
    <row r="11" spans="1:14">
      <c r="L11" s="21"/>
      <c r="M11" s="21"/>
      <c r="N11" s="21"/>
    </row>
    <row r="12" spans="1:14">
      <c r="L12" s="21"/>
      <c r="M12" s="21"/>
      <c r="N12" s="21"/>
    </row>
    <row r="13" spans="1:14">
      <c r="B13" s="5" t="s">
        <v>92</v>
      </c>
      <c r="L13" s="21"/>
      <c r="M13" s="21"/>
      <c r="N13" s="21"/>
    </row>
    <row r="14" spans="1:14">
      <c r="B14" s="5" t="s">
        <v>93</v>
      </c>
    </row>
    <row r="15" spans="1:14">
      <c r="B15" s="5" t="s">
        <v>94</v>
      </c>
    </row>
    <row r="16" spans="1:14">
      <c r="B16" s="5" t="s">
        <v>104</v>
      </c>
    </row>
    <row r="17" spans="1:11">
      <c r="B17" s="5" t="s">
        <v>91</v>
      </c>
    </row>
    <row r="20" spans="1:11">
      <c r="B20" t="s">
        <v>8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6</v>
      </c>
      <c r="K20" t="s">
        <v>7</v>
      </c>
    </row>
    <row r="22" spans="1:11">
      <c r="A22" s="1"/>
      <c r="B22" t="s">
        <v>88</v>
      </c>
      <c r="D22" s="2">
        <v>0</v>
      </c>
      <c r="E22" s="2">
        <v>100</v>
      </c>
      <c r="F22" s="2">
        <v>200</v>
      </c>
      <c r="G22" s="2">
        <v>300</v>
      </c>
      <c r="H22" s="2">
        <v>400</v>
      </c>
      <c r="I22" s="2">
        <v>500</v>
      </c>
      <c r="J22" s="2">
        <v>600</v>
      </c>
      <c r="K22" s="2">
        <v>700</v>
      </c>
    </row>
    <row r="23" spans="1:11">
      <c r="A23" s="1"/>
      <c r="D23" s="3" t="s">
        <v>9</v>
      </c>
      <c r="E23" s="3" t="s">
        <v>9</v>
      </c>
      <c r="F23" s="3"/>
      <c r="G23" s="3"/>
      <c r="H23" s="3"/>
      <c r="I23" s="3"/>
      <c r="J23" s="3"/>
      <c r="K23" s="3"/>
    </row>
    <row r="24" spans="1:11">
      <c r="A24" s="1"/>
      <c r="B24" t="s">
        <v>72</v>
      </c>
      <c r="D24" s="2">
        <v>145</v>
      </c>
      <c r="E24" s="2">
        <v>138</v>
      </c>
      <c r="F24" s="2">
        <v>130</v>
      </c>
      <c r="G24" s="2">
        <v>123</v>
      </c>
      <c r="H24" s="2">
        <v>114</v>
      </c>
      <c r="I24" s="2">
        <v>102</v>
      </c>
      <c r="J24" s="2">
        <v>90</v>
      </c>
      <c r="K24" s="2">
        <v>75</v>
      </c>
    </row>
    <row r="25" spans="1:11">
      <c r="A25" s="1"/>
      <c r="D25" s="3"/>
      <c r="E25" s="3"/>
      <c r="F25" s="3"/>
      <c r="G25" s="3"/>
      <c r="H25" s="3"/>
      <c r="I25" s="3"/>
      <c r="J25" s="3"/>
      <c r="K25" s="3"/>
    </row>
    <row r="26" spans="1:11">
      <c r="A26" s="1"/>
      <c r="B26" t="s">
        <v>73</v>
      </c>
      <c r="D26" s="2">
        <v>122</v>
      </c>
      <c r="E26" s="2">
        <v>114</v>
      </c>
      <c r="F26" s="2">
        <v>105</v>
      </c>
      <c r="G26" s="2">
        <v>97</v>
      </c>
      <c r="H26" s="2">
        <v>88</v>
      </c>
      <c r="I26" s="2">
        <v>77</v>
      </c>
      <c r="J26" s="2">
        <v>65</v>
      </c>
      <c r="K26" s="2">
        <v>50</v>
      </c>
    </row>
    <row r="27" spans="1:11" s="21" customFormat="1">
      <c r="D27" s="23"/>
      <c r="E27" s="23"/>
      <c r="F27" s="23"/>
      <c r="G27" s="23"/>
      <c r="H27" s="23"/>
      <c r="I27" s="23"/>
      <c r="J27" s="23"/>
      <c r="K27" s="23"/>
    </row>
    <row r="28" spans="1:11">
      <c r="A28" s="1"/>
      <c r="B28" t="s">
        <v>99</v>
      </c>
      <c r="D28" s="2">
        <v>155</v>
      </c>
      <c r="E28" s="2">
        <v>155</v>
      </c>
      <c r="F28" s="2">
        <v>157</v>
      </c>
      <c r="G28" s="2">
        <v>160</v>
      </c>
      <c r="H28" s="2">
        <v>163</v>
      </c>
      <c r="I28" s="2">
        <v>166</v>
      </c>
      <c r="J28" s="2">
        <v>169</v>
      </c>
      <c r="K28" s="2">
        <v>172</v>
      </c>
    </row>
    <row r="29" spans="1:11" s="21" customFormat="1">
      <c r="D29" s="23"/>
      <c r="E29" s="23"/>
      <c r="F29" s="23"/>
      <c r="G29" s="23"/>
      <c r="H29" s="23"/>
      <c r="I29" s="23"/>
      <c r="J29" s="23"/>
      <c r="K29" s="23"/>
    </row>
    <row r="30" spans="1:11">
      <c r="A30" s="1"/>
      <c r="B30" t="s">
        <v>100</v>
      </c>
      <c r="D30" s="2">
        <v>80</v>
      </c>
      <c r="E30" s="2">
        <v>83</v>
      </c>
      <c r="F30" s="2">
        <v>86</v>
      </c>
      <c r="G30" s="2">
        <v>89</v>
      </c>
      <c r="H30" s="2">
        <v>91</v>
      </c>
      <c r="I30" s="2">
        <v>94</v>
      </c>
      <c r="J30" s="2">
        <v>97</v>
      </c>
      <c r="K30" s="2">
        <v>100</v>
      </c>
    </row>
    <row r="31" spans="1:11" ht="12" customHeight="1">
      <c r="A31" s="1"/>
      <c r="D31" s="23"/>
      <c r="E31" s="23"/>
      <c r="F31" s="23"/>
      <c r="G31" s="23"/>
      <c r="H31" s="23"/>
      <c r="I31" s="23"/>
      <c r="J31" s="23"/>
      <c r="K31" s="23"/>
    </row>
    <row r="32" spans="1:11" ht="0.75" customHeight="1">
      <c r="B32" s="5" t="s">
        <v>101</v>
      </c>
      <c r="D32" s="3">
        <f>D22*2</f>
        <v>0</v>
      </c>
      <c r="E32" s="3">
        <f t="shared" ref="E32:K32" si="0">E22*2</f>
        <v>200</v>
      </c>
      <c r="F32" s="3">
        <f t="shared" si="0"/>
        <v>400</v>
      </c>
      <c r="G32" s="3">
        <f t="shared" si="0"/>
        <v>600</v>
      </c>
      <c r="H32" s="3">
        <f t="shared" si="0"/>
        <v>800</v>
      </c>
      <c r="I32" s="3">
        <f t="shared" si="0"/>
        <v>1000</v>
      </c>
      <c r="J32" s="3">
        <f t="shared" si="0"/>
        <v>1200</v>
      </c>
      <c r="K32" s="3">
        <f t="shared" si="0"/>
        <v>1400</v>
      </c>
    </row>
    <row r="33" spans="2:11" ht="0.75" customHeight="1">
      <c r="B33" s="5"/>
      <c r="D33" s="3"/>
      <c r="E33" s="3"/>
      <c r="F33" s="3"/>
      <c r="G33" s="3"/>
      <c r="H33" s="3"/>
      <c r="I33" s="3"/>
      <c r="J33" s="3"/>
      <c r="K33" s="3"/>
    </row>
    <row r="34" spans="2:11" ht="0.75" customHeight="1">
      <c r="B34" s="5" t="s">
        <v>45</v>
      </c>
      <c r="D34" s="3"/>
      <c r="E34" s="3"/>
      <c r="F34" s="3"/>
      <c r="G34" s="3"/>
      <c r="H34" s="3"/>
      <c r="I34" s="3"/>
      <c r="J34" s="3"/>
      <c r="K34" s="3"/>
    </row>
    <row r="35" spans="2:11" ht="0.75" customHeight="1">
      <c r="B35" s="4"/>
      <c r="D35" s="3"/>
      <c r="E35" s="3"/>
      <c r="F35" s="3"/>
      <c r="G35" s="3"/>
      <c r="H35" s="3"/>
      <c r="I35" s="3"/>
      <c r="J35" s="3"/>
      <c r="K35" s="3"/>
    </row>
    <row r="36" spans="2:11" ht="0.75" customHeight="1">
      <c r="B36" s="16" t="s">
        <v>49</v>
      </c>
      <c r="D36" s="3">
        <f>D24+D26</f>
        <v>267</v>
      </c>
      <c r="E36" s="3">
        <f t="shared" ref="E36:K36" si="1">E24+E26</f>
        <v>252</v>
      </c>
      <c r="F36" s="3">
        <f t="shared" si="1"/>
        <v>235</v>
      </c>
      <c r="G36" s="3">
        <f t="shared" si="1"/>
        <v>220</v>
      </c>
      <c r="H36" s="3">
        <f t="shared" si="1"/>
        <v>202</v>
      </c>
      <c r="I36" s="3">
        <f t="shared" si="1"/>
        <v>179</v>
      </c>
      <c r="J36" s="3">
        <f t="shared" si="1"/>
        <v>155</v>
      </c>
      <c r="K36" s="3">
        <f t="shared" si="1"/>
        <v>125</v>
      </c>
    </row>
    <row r="37" spans="2:11" ht="0.75" customHeight="1">
      <c r="B37" t="s">
        <v>50</v>
      </c>
      <c r="D37" s="3">
        <f>D22</f>
        <v>0</v>
      </c>
      <c r="E37" s="3">
        <f t="shared" ref="E37:K37" si="2">E22</f>
        <v>100</v>
      </c>
      <c r="F37" s="3">
        <f t="shared" si="2"/>
        <v>200</v>
      </c>
      <c r="G37" s="3">
        <f t="shared" si="2"/>
        <v>300</v>
      </c>
      <c r="H37" s="3">
        <f t="shared" si="2"/>
        <v>400</v>
      </c>
      <c r="I37" s="3">
        <f t="shared" si="2"/>
        <v>500</v>
      </c>
      <c r="J37" s="3">
        <f t="shared" si="2"/>
        <v>600</v>
      </c>
      <c r="K37" s="3">
        <f t="shared" si="2"/>
        <v>700</v>
      </c>
    </row>
    <row r="38" spans="2:11" ht="0.75" customHeight="1">
      <c r="D38" s="3"/>
      <c r="E38" s="3"/>
      <c r="F38" s="3"/>
      <c r="G38" s="3"/>
      <c r="H38" s="3"/>
      <c r="I38" s="3"/>
      <c r="J38" s="3"/>
      <c r="K38" s="3"/>
    </row>
    <row r="39" spans="2:11" ht="0.75" customHeight="1">
      <c r="D39" s="3"/>
      <c r="E39" s="3"/>
      <c r="F39" s="3"/>
      <c r="G39" s="3"/>
      <c r="H39" s="3"/>
      <c r="I39" s="3"/>
      <c r="J39" s="3"/>
      <c r="K39" s="3"/>
    </row>
    <row r="40" spans="2:11" ht="0.75" customHeight="1">
      <c r="B40" s="5" t="s">
        <v>42</v>
      </c>
      <c r="D40" s="3"/>
      <c r="E40" s="3"/>
      <c r="F40" s="3"/>
      <c r="G40" s="3"/>
      <c r="H40" s="3"/>
      <c r="I40" s="3"/>
      <c r="J40" s="3"/>
      <c r="K40" s="3"/>
    </row>
    <row r="41" spans="2:11" ht="0.75" customHeight="1"/>
    <row r="42" spans="2:11" ht="0.75" customHeight="1">
      <c r="B42" s="4" t="s">
        <v>43</v>
      </c>
      <c r="D42" s="3"/>
      <c r="E42" s="3"/>
      <c r="F42" s="3"/>
      <c r="G42" s="3"/>
      <c r="H42" s="3"/>
      <c r="I42" s="3"/>
      <c r="J42" s="3"/>
      <c r="K42" s="3"/>
    </row>
    <row r="43" spans="2:11" ht="0.75" customHeight="1">
      <c r="B43" t="s">
        <v>46</v>
      </c>
      <c r="D43" s="3">
        <f t="shared" ref="D43:K43" si="3">D24</f>
        <v>145</v>
      </c>
      <c r="E43" s="3">
        <f t="shared" si="3"/>
        <v>138</v>
      </c>
      <c r="F43" s="3">
        <f t="shared" si="3"/>
        <v>130</v>
      </c>
      <c r="G43" s="3">
        <f t="shared" si="3"/>
        <v>123</v>
      </c>
      <c r="H43" s="3">
        <f t="shared" si="3"/>
        <v>114</v>
      </c>
      <c r="I43" s="3">
        <f t="shared" si="3"/>
        <v>102</v>
      </c>
      <c r="J43" s="3">
        <f t="shared" si="3"/>
        <v>90</v>
      </c>
      <c r="K43" s="3">
        <f t="shared" si="3"/>
        <v>75</v>
      </c>
    </row>
    <row r="44" spans="2:11" ht="0.75" customHeight="1">
      <c r="B44" t="s">
        <v>47</v>
      </c>
      <c r="D44" s="3">
        <f>D22</f>
        <v>0</v>
      </c>
      <c r="E44" s="3">
        <f t="shared" ref="E44:K44" si="4">2*E22</f>
        <v>200</v>
      </c>
      <c r="F44" s="3">
        <f t="shared" si="4"/>
        <v>400</v>
      </c>
      <c r="G44" s="3">
        <f t="shared" si="4"/>
        <v>600</v>
      </c>
      <c r="H44" s="3">
        <f t="shared" si="4"/>
        <v>800</v>
      </c>
      <c r="I44" s="3">
        <f t="shared" si="4"/>
        <v>1000</v>
      </c>
      <c r="J44" s="3">
        <f t="shared" si="4"/>
        <v>1200</v>
      </c>
      <c r="K44" s="3">
        <f t="shared" si="4"/>
        <v>1400</v>
      </c>
    </row>
    <row r="45" spans="2:11" ht="0.75" customHeight="1"/>
    <row r="46" spans="2:11" ht="0.75" customHeight="1">
      <c r="B46" s="4" t="s">
        <v>44</v>
      </c>
    </row>
    <row r="47" spans="2:11" ht="0.75" customHeight="1">
      <c r="B47" t="s">
        <v>46</v>
      </c>
      <c r="D47" s="3">
        <f>MIN(D26,D24)</f>
        <v>122</v>
      </c>
      <c r="E47" s="3">
        <f t="shared" ref="E47:K47" si="5">MIN(E26,E24)</f>
        <v>114</v>
      </c>
      <c r="F47" s="3">
        <f t="shared" si="5"/>
        <v>105</v>
      </c>
      <c r="G47" s="3">
        <f t="shared" si="5"/>
        <v>97</v>
      </c>
      <c r="H47" s="3">
        <f t="shared" si="5"/>
        <v>88</v>
      </c>
      <c r="I47" s="3">
        <f t="shared" si="5"/>
        <v>77</v>
      </c>
      <c r="J47" s="3">
        <f t="shared" si="5"/>
        <v>65</v>
      </c>
      <c r="K47" s="3">
        <f t="shared" si="5"/>
        <v>50</v>
      </c>
    </row>
    <row r="48" spans="2:11" ht="0.75" customHeight="1">
      <c r="B48" t="s">
        <v>47</v>
      </c>
      <c r="D48" s="19">
        <f>'low gauss'!$AA$9</f>
        <v>305.97418266070008</v>
      </c>
      <c r="E48" s="19">
        <f>'low gauss'!$AA$10</f>
        <v>491.20235939345963</v>
      </c>
      <c r="F48" s="19">
        <f>'low gauss'!$AA$11</f>
        <v>685.50991384775364</v>
      </c>
      <c r="G48" s="19">
        <f>'low gauss'!$AA$12</f>
        <v>844.961731323187</v>
      </c>
      <c r="H48" s="19">
        <f>'low gauss'!$AA$13</f>
        <v>1009.4020387332081</v>
      </c>
      <c r="I48" s="19">
        <f>'low gauss'!$AA$14</f>
        <v>1188.868988565561</v>
      </c>
      <c r="J48" s="19">
        <f>'low gauss'!$AA$15</f>
        <v>1357.6171782078254</v>
      </c>
      <c r="K48" s="19">
        <f>'low gauss'!$AA$16</f>
        <v>1528.8105981550591</v>
      </c>
    </row>
    <row r="49" spans="2:2" ht="12" customHeight="1"/>
    <row r="54" spans="2:2">
      <c r="B54" s="5" t="s">
        <v>51</v>
      </c>
    </row>
    <row r="56" spans="2:2">
      <c r="B56" t="s">
        <v>52</v>
      </c>
    </row>
    <row r="57" spans="2:2">
      <c r="B57" t="s">
        <v>53</v>
      </c>
    </row>
    <row r="58" spans="2:2">
      <c r="B58" t="s">
        <v>54</v>
      </c>
    </row>
    <row r="59" spans="2:2">
      <c r="B59" t="s">
        <v>55</v>
      </c>
    </row>
    <row r="60" spans="2:2">
      <c r="B60" t="s">
        <v>56</v>
      </c>
    </row>
    <row r="61" spans="2:2">
      <c r="B61" t="s">
        <v>57</v>
      </c>
    </row>
    <row r="62" spans="2:2">
      <c r="B62" t="s">
        <v>58</v>
      </c>
    </row>
    <row r="63" spans="2:2">
      <c r="B63" t="s">
        <v>66</v>
      </c>
    </row>
    <row r="64" spans="2:2">
      <c r="B64" t="s">
        <v>87</v>
      </c>
    </row>
    <row r="66" spans="2:2">
      <c r="B66" s="5" t="s">
        <v>59</v>
      </c>
    </row>
    <row r="68" spans="2:2">
      <c r="B68" t="s">
        <v>95</v>
      </c>
    </row>
    <row r="69" spans="2:2">
      <c r="B69" t="s">
        <v>62</v>
      </c>
    </row>
    <row r="70" spans="2:2">
      <c r="B70" t="s">
        <v>61</v>
      </c>
    </row>
    <row r="72" spans="2:2">
      <c r="B72" s="5" t="s">
        <v>60</v>
      </c>
    </row>
    <row r="74" spans="2:2">
      <c r="B74" t="s">
        <v>63</v>
      </c>
    </row>
    <row r="75" spans="2:2">
      <c r="B75" t="s">
        <v>64</v>
      </c>
    </row>
    <row r="76" spans="2:2">
      <c r="B76" t="s">
        <v>65</v>
      </c>
    </row>
    <row r="78" spans="2:2">
      <c r="B78" s="5" t="s">
        <v>67</v>
      </c>
    </row>
    <row r="80" spans="2:2">
      <c r="B80" t="s">
        <v>68</v>
      </c>
    </row>
    <row r="81" spans="2:2">
      <c r="B81" t="s">
        <v>69</v>
      </c>
    </row>
    <row r="82" spans="2:2">
      <c r="B82" t="s">
        <v>70</v>
      </c>
    </row>
    <row r="83" spans="2:2">
      <c r="B83" t="s">
        <v>71</v>
      </c>
    </row>
    <row r="85" spans="2:2">
      <c r="B85" s="5" t="s">
        <v>75</v>
      </c>
    </row>
    <row r="86" spans="2:2">
      <c r="B86" s="5"/>
    </row>
    <row r="87" spans="2:2">
      <c r="B87" s="16" t="s">
        <v>98</v>
      </c>
    </row>
    <row r="88" spans="2:2">
      <c r="B88" s="16" t="s">
        <v>102</v>
      </c>
    </row>
    <row r="89" spans="2:2">
      <c r="B89" s="16" t="s">
        <v>103</v>
      </c>
    </row>
    <row r="90" spans="2:2">
      <c r="B90" s="16"/>
    </row>
    <row r="91" spans="2:2">
      <c r="B91" s="5" t="s">
        <v>96</v>
      </c>
    </row>
    <row r="92" spans="2:2">
      <c r="B92" s="5"/>
    </row>
    <row r="93" spans="2:2">
      <c r="B93" s="16" t="s">
        <v>77</v>
      </c>
    </row>
    <row r="94" spans="2:2">
      <c r="B94" s="16" t="s">
        <v>78</v>
      </c>
    </row>
    <row r="95" spans="2:2">
      <c r="B95" s="16" t="s">
        <v>97</v>
      </c>
    </row>
    <row r="96" spans="2:2">
      <c r="B96" s="16"/>
    </row>
    <row r="97" spans="2:2">
      <c r="B97" s="16" t="s">
        <v>76</v>
      </c>
    </row>
    <row r="99" spans="2:2">
      <c r="B99" s="5" t="s">
        <v>74</v>
      </c>
    </row>
    <row r="101" spans="2:2">
      <c r="B101" t="s">
        <v>79</v>
      </c>
    </row>
    <row r="102" spans="2:2">
      <c r="B102" t="s">
        <v>81</v>
      </c>
    </row>
    <row r="103" spans="2:2">
      <c r="B103" t="s">
        <v>82</v>
      </c>
    </row>
    <row r="104" spans="2:2">
      <c r="B104" t="s">
        <v>80</v>
      </c>
    </row>
    <row r="105" spans="2:2">
      <c r="B105" t="s">
        <v>83</v>
      </c>
    </row>
    <row r="106" spans="2:2">
      <c r="B106" t="s">
        <v>84</v>
      </c>
    </row>
    <row r="107" spans="2:2">
      <c r="B107" t="s">
        <v>85</v>
      </c>
    </row>
    <row r="108" spans="2:2">
      <c r="B108" t="s">
        <v>89</v>
      </c>
    </row>
    <row r="109" spans="2:2">
      <c r="B109" t="s">
        <v>86</v>
      </c>
    </row>
  </sheetData>
  <phoneticPr fontId="0" type="noConversion"/>
  <hyperlinks>
    <hyperlink ref="B6" r:id="rId1"/>
  </hyperlinks>
  <pageMargins left="0.75" right="0.75" top="1" bottom="1" header="0.5" footer="0.5"/>
  <pageSetup orientation="portrait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AK41"/>
  <sheetViews>
    <sheetView topLeftCell="M1" workbookViewId="0">
      <selection activeCell="O9" sqref="O9:O23"/>
    </sheetView>
  </sheetViews>
  <sheetFormatPr defaultRowHeight="12.75"/>
  <cols>
    <col min="1" max="1" width="9.140625" hidden="1" customWidth="1"/>
    <col min="4" max="12" width="9.140625" hidden="1" customWidth="1"/>
    <col min="16" max="19" width="0" hidden="1" customWidth="1"/>
    <col min="20" max="20" width="9.28515625" hidden="1" customWidth="1"/>
    <col min="21" max="21" width="12.42578125" hidden="1" customWidth="1"/>
    <col min="22" max="22" width="10.85546875" hidden="1" customWidth="1"/>
    <col min="23" max="23" width="13" hidden="1" customWidth="1"/>
    <col min="24" max="24" width="12.42578125" hidden="1" customWidth="1"/>
    <col min="25" max="25" width="0" hidden="1" customWidth="1"/>
    <col min="26" max="26" width="10" bestFit="1" customWidth="1"/>
  </cols>
  <sheetData>
    <row r="1" spans="1:37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37">
      <c r="A2">
        <v>1</v>
      </c>
      <c r="B2">
        <f>$AC$4</f>
        <v>145</v>
      </c>
      <c r="C2">
        <f>$AC$2</f>
        <v>0</v>
      </c>
      <c r="D2">
        <f t="shared" ref="D2:D41" si="0">B2^2</f>
        <v>21025</v>
      </c>
      <c r="E2">
        <f t="shared" ref="E2:E41" si="1">B2^3</f>
        <v>3048625</v>
      </c>
      <c r="F2">
        <f t="shared" ref="F2:F41" si="2">B2^4</f>
        <v>442050625</v>
      </c>
      <c r="G2">
        <f t="shared" ref="G2:G41" si="3">B$2:B$65536^5</f>
        <v>64097340625</v>
      </c>
      <c r="H2">
        <f t="shared" ref="H2:H41" si="4">B2^6</f>
        <v>9294114390625</v>
      </c>
      <c r="I2">
        <f t="shared" ref="I2:I41" si="5">B2*C2</f>
        <v>0</v>
      </c>
      <c r="J2">
        <f t="shared" ref="J2:J41" si="6">D2*C2</f>
        <v>0</v>
      </c>
      <c r="K2">
        <f t="shared" ref="K2:K41" si="7">E2*C2</f>
        <v>0</v>
      </c>
      <c r="L2">
        <f t="shared" ref="L2:L41" si="8">IF(B2-C2=0,0,A2)</f>
        <v>1</v>
      </c>
      <c r="T2">
        <f>+R9</f>
        <v>8</v>
      </c>
      <c r="U2" s="6">
        <f>+R10</f>
        <v>917</v>
      </c>
      <c r="V2" s="7">
        <f>+R11</f>
        <v>109223</v>
      </c>
      <c r="W2" s="8">
        <f>+R12</f>
        <v>13428191</v>
      </c>
      <c r="X2" s="9">
        <f>+R16</f>
        <v>2800</v>
      </c>
      <c r="AC2">
        <f>Calculator!D22</f>
        <v>0</v>
      </c>
      <c r="AD2">
        <f>Calculator!E22</f>
        <v>100</v>
      </c>
      <c r="AE2">
        <f>Calculator!F22</f>
        <v>200</v>
      </c>
      <c r="AF2">
        <f>Calculator!G22</f>
        <v>300</v>
      </c>
      <c r="AG2">
        <f>Calculator!H22</f>
        <v>400</v>
      </c>
      <c r="AH2">
        <f>Calculator!I22</f>
        <v>500</v>
      </c>
      <c r="AI2">
        <f>Calculator!J22</f>
        <v>600</v>
      </c>
      <c r="AJ2">
        <f>Calculator!K22</f>
        <v>700</v>
      </c>
    </row>
    <row r="3" spans="1:37">
      <c r="A3">
        <v>2</v>
      </c>
      <c r="B3">
        <f>$AD$4</f>
        <v>138</v>
      </c>
      <c r="C3">
        <f>$AD$2</f>
        <v>100</v>
      </c>
      <c r="D3">
        <f t="shared" si="0"/>
        <v>19044</v>
      </c>
      <c r="E3">
        <f t="shared" si="1"/>
        <v>2628072</v>
      </c>
      <c r="F3">
        <f t="shared" si="2"/>
        <v>362673936</v>
      </c>
      <c r="G3">
        <f t="shared" si="3"/>
        <v>50049003168</v>
      </c>
      <c r="H3">
        <f t="shared" si="4"/>
        <v>6906762437184</v>
      </c>
      <c r="I3">
        <f t="shared" si="5"/>
        <v>13800</v>
      </c>
      <c r="J3">
        <f t="shared" si="6"/>
        <v>1904400</v>
      </c>
      <c r="K3">
        <f t="shared" si="7"/>
        <v>262807200</v>
      </c>
      <c r="L3">
        <f t="shared" si="8"/>
        <v>2</v>
      </c>
      <c r="T3">
        <f>+R10</f>
        <v>917</v>
      </c>
      <c r="U3" s="7">
        <f>+R11</f>
        <v>109223</v>
      </c>
      <c r="V3" s="8">
        <f>+R12</f>
        <v>13428191</v>
      </c>
      <c r="W3" s="10">
        <f>+R13</f>
        <v>1693611059</v>
      </c>
      <c r="X3" s="7">
        <f>+R17</f>
        <v>279800</v>
      </c>
      <c r="AC3" t="str">
        <f>Calculator!D23</f>
        <v xml:space="preserve"> </v>
      </c>
      <c r="AD3" t="s">
        <v>9</v>
      </c>
      <c r="AE3" t="s">
        <v>9</v>
      </c>
      <c r="AF3" t="s">
        <v>9</v>
      </c>
      <c r="AG3" t="s">
        <v>9</v>
      </c>
      <c r="AH3" t="s">
        <v>9</v>
      </c>
      <c r="AI3" t="s">
        <v>9</v>
      </c>
      <c r="AJ3" t="s">
        <v>9</v>
      </c>
    </row>
    <row r="4" spans="1:37">
      <c r="A4">
        <v>3</v>
      </c>
      <c r="B4">
        <f>$AE$4</f>
        <v>130</v>
      </c>
      <c r="C4">
        <f>$AE$2</f>
        <v>200</v>
      </c>
      <c r="D4">
        <f t="shared" si="0"/>
        <v>16900</v>
      </c>
      <c r="E4">
        <f t="shared" si="1"/>
        <v>2197000</v>
      </c>
      <c r="F4">
        <f t="shared" si="2"/>
        <v>285610000</v>
      </c>
      <c r="G4">
        <f t="shared" si="3"/>
        <v>37129300000</v>
      </c>
      <c r="H4">
        <f t="shared" si="4"/>
        <v>4826809000000</v>
      </c>
      <c r="I4">
        <f t="shared" si="5"/>
        <v>26000</v>
      </c>
      <c r="J4">
        <f t="shared" si="6"/>
        <v>3380000</v>
      </c>
      <c r="K4">
        <f t="shared" si="7"/>
        <v>439400000</v>
      </c>
      <c r="L4">
        <f t="shared" si="8"/>
        <v>3</v>
      </c>
      <c r="T4">
        <f>+R11</f>
        <v>109223</v>
      </c>
      <c r="U4" s="8">
        <f>+R12</f>
        <v>13428191</v>
      </c>
      <c r="V4" s="10">
        <f>+R13</f>
        <v>1693611059</v>
      </c>
      <c r="W4" s="8">
        <f>+R14</f>
        <v>218001601367</v>
      </c>
      <c r="X4" s="8">
        <f>+R18</f>
        <v>29021000</v>
      </c>
      <c r="AC4">
        <f>Calculator!D24</f>
        <v>145</v>
      </c>
      <c r="AD4">
        <f>Calculator!E24</f>
        <v>138</v>
      </c>
      <c r="AE4">
        <f>Calculator!F24</f>
        <v>130</v>
      </c>
      <c r="AF4">
        <f>Calculator!G24</f>
        <v>123</v>
      </c>
      <c r="AG4">
        <f>Calculator!H24</f>
        <v>114</v>
      </c>
      <c r="AH4">
        <f>Calculator!I24</f>
        <v>102</v>
      </c>
      <c r="AI4">
        <f>Calculator!J24</f>
        <v>90</v>
      </c>
      <c r="AJ4">
        <f>Calculator!K24</f>
        <v>75</v>
      </c>
    </row>
    <row r="5" spans="1:37">
      <c r="A5">
        <v>4</v>
      </c>
      <c r="B5">
        <f>$AF$4</f>
        <v>123</v>
      </c>
      <c r="C5">
        <f>$AF$2</f>
        <v>300</v>
      </c>
      <c r="D5">
        <f t="shared" si="0"/>
        <v>15129</v>
      </c>
      <c r="E5">
        <f t="shared" si="1"/>
        <v>1860867</v>
      </c>
      <c r="F5">
        <f t="shared" si="2"/>
        <v>228886641</v>
      </c>
      <c r="G5">
        <f t="shared" si="3"/>
        <v>28153056843</v>
      </c>
      <c r="H5">
        <f t="shared" si="4"/>
        <v>3462825991689</v>
      </c>
      <c r="I5">
        <f t="shared" si="5"/>
        <v>36900</v>
      </c>
      <c r="J5">
        <f t="shared" si="6"/>
        <v>4538700</v>
      </c>
      <c r="K5">
        <f t="shared" si="7"/>
        <v>558260100</v>
      </c>
      <c r="L5">
        <f t="shared" si="8"/>
        <v>4</v>
      </c>
      <c r="T5" s="8">
        <f>+R12</f>
        <v>13428191</v>
      </c>
      <c r="U5" s="10">
        <f>+R13</f>
        <v>1693611059</v>
      </c>
      <c r="V5" s="8">
        <f>+R14</f>
        <v>218001601367</v>
      </c>
      <c r="W5" s="8">
        <f>+R15</f>
        <v>28521066378323</v>
      </c>
      <c r="X5" s="8">
        <f>+R19</f>
        <v>3116401400</v>
      </c>
      <c r="AC5" t="s">
        <v>9</v>
      </c>
      <c r="AD5" t="s">
        <v>9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  <c r="AK5" t="s">
        <v>9</v>
      </c>
    </row>
    <row r="6" spans="1:37">
      <c r="A6">
        <v>5</v>
      </c>
      <c r="B6">
        <f>$AG$4</f>
        <v>114</v>
      </c>
      <c r="C6">
        <f>$AG$2</f>
        <v>400</v>
      </c>
      <c r="D6">
        <f t="shared" si="0"/>
        <v>12996</v>
      </c>
      <c r="E6">
        <f t="shared" si="1"/>
        <v>1481544</v>
      </c>
      <c r="F6">
        <f t="shared" si="2"/>
        <v>168896016</v>
      </c>
      <c r="G6">
        <f t="shared" si="3"/>
        <v>19254145824</v>
      </c>
      <c r="H6">
        <f t="shared" si="4"/>
        <v>2194972623936</v>
      </c>
      <c r="I6">
        <f t="shared" si="5"/>
        <v>45600</v>
      </c>
      <c r="J6">
        <f t="shared" si="6"/>
        <v>5198400</v>
      </c>
      <c r="K6">
        <f t="shared" si="7"/>
        <v>592617600</v>
      </c>
      <c r="L6">
        <f t="shared" si="8"/>
        <v>5</v>
      </c>
      <c r="AC6" t="s">
        <v>9</v>
      </c>
      <c r="AD6" t="s">
        <v>9</v>
      </c>
      <c r="AE6" t="s">
        <v>9</v>
      </c>
      <c r="AF6" t="s">
        <v>9</v>
      </c>
      <c r="AG6" t="s">
        <v>9</v>
      </c>
      <c r="AH6" t="s">
        <v>9</v>
      </c>
      <c r="AI6" t="s">
        <v>9</v>
      </c>
      <c r="AJ6" t="s">
        <v>9</v>
      </c>
    </row>
    <row r="7" spans="1:37">
      <c r="A7">
        <v>6</v>
      </c>
      <c r="B7">
        <f>$AH$4</f>
        <v>102</v>
      </c>
      <c r="C7">
        <f>$AH$2</f>
        <v>500</v>
      </c>
      <c r="D7">
        <f t="shared" si="0"/>
        <v>10404</v>
      </c>
      <c r="E7">
        <f t="shared" si="1"/>
        <v>1061208</v>
      </c>
      <c r="F7">
        <f t="shared" si="2"/>
        <v>108243216</v>
      </c>
      <c r="G7">
        <f t="shared" si="3"/>
        <v>11040808032</v>
      </c>
      <c r="H7">
        <f t="shared" si="4"/>
        <v>1126162419264</v>
      </c>
      <c r="I7">
        <f t="shared" si="5"/>
        <v>51000</v>
      </c>
      <c r="J7">
        <f t="shared" si="6"/>
        <v>5202000</v>
      </c>
      <c r="K7">
        <f t="shared" si="7"/>
        <v>530604000</v>
      </c>
      <c r="L7">
        <f t="shared" si="8"/>
        <v>6</v>
      </c>
      <c r="T7">
        <v>1</v>
      </c>
      <c r="U7" s="11">
        <f>+U2/R9</f>
        <v>114.625</v>
      </c>
      <c r="V7" s="7">
        <f>+V2/R9</f>
        <v>13652.875</v>
      </c>
      <c r="W7" s="8">
        <f>+W2/R9</f>
        <v>1678523.875</v>
      </c>
      <c r="X7" s="11">
        <f>+X2/R9</f>
        <v>350</v>
      </c>
    </row>
    <row r="8" spans="1:37">
      <c r="A8">
        <v>7</v>
      </c>
      <c r="B8">
        <f>$AI$4</f>
        <v>90</v>
      </c>
      <c r="C8">
        <f>$AI$2</f>
        <v>600</v>
      </c>
      <c r="D8">
        <f t="shared" si="0"/>
        <v>8100</v>
      </c>
      <c r="E8">
        <f t="shared" si="1"/>
        <v>729000</v>
      </c>
      <c r="F8">
        <f t="shared" si="2"/>
        <v>65610000</v>
      </c>
      <c r="G8">
        <f t="shared" si="3"/>
        <v>5904900000</v>
      </c>
      <c r="H8">
        <f t="shared" si="4"/>
        <v>531441000000</v>
      </c>
      <c r="I8">
        <f t="shared" si="5"/>
        <v>54000</v>
      </c>
      <c r="J8">
        <f t="shared" si="6"/>
        <v>4860000</v>
      </c>
      <c r="K8">
        <f t="shared" si="7"/>
        <v>437400000</v>
      </c>
      <c r="L8">
        <f t="shared" si="8"/>
        <v>7</v>
      </c>
      <c r="N8" t="s">
        <v>20</v>
      </c>
      <c r="O8" t="s">
        <v>21</v>
      </c>
      <c r="T8">
        <f>+$T$3*(-1)*T7+T3</f>
        <v>0</v>
      </c>
      <c r="U8" s="7">
        <f>+$T$3*(-1)*U7+U3</f>
        <v>4111.875</v>
      </c>
      <c r="V8" s="8">
        <f>+$T$3*(-1)*V7+V3</f>
        <v>908504.625</v>
      </c>
      <c r="W8" s="8">
        <f>+$T$3*(-1)*W7+W3</f>
        <v>154404665.625</v>
      </c>
      <c r="X8" s="7">
        <f>+$T$3*(-1)*X7+X3</f>
        <v>-41150</v>
      </c>
    </row>
    <row r="9" spans="1:37">
      <c r="A9">
        <v>8</v>
      </c>
      <c r="B9">
        <f>$AJ$4</f>
        <v>75</v>
      </c>
      <c r="C9">
        <f>$AJ$2</f>
        <v>700</v>
      </c>
      <c r="D9">
        <f t="shared" si="0"/>
        <v>5625</v>
      </c>
      <c r="E9">
        <f t="shared" si="1"/>
        <v>421875</v>
      </c>
      <c r="F9">
        <f t="shared" si="2"/>
        <v>31640625</v>
      </c>
      <c r="G9">
        <f t="shared" si="3"/>
        <v>2373046875</v>
      </c>
      <c r="H9">
        <f t="shared" si="4"/>
        <v>177978515625</v>
      </c>
      <c r="I9">
        <f t="shared" si="5"/>
        <v>52500</v>
      </c>
      <c r="J9">
        <f t="shared" si="6"/>
        <v>3937500</v>
      </c>
      <c r="K9">
        <f t="shared" si="7"/>
        <v>295312500</v>
      </c>
      <c r="L9">
        <f t="shared" si="8"/>
        <v>8</v>
      </c>
      <c r="N9">
        <f>$AC$9</f>
        <v>122</v>
      </c>
      <c r="O9">
        <f>IF(N9&lt;0.95*MAX($B:$B),$X$24+$X$25*N9+$X$26*N9^2+$X$27*N9^3,0)</f>
        <v>305.97418266070008</v>
      </c>
      <c r="Q9" t="s">
        <v>22</v>
      </c>
      <c r="R9">
        <f>MAX(L:L)</f>
        <v>8</v>
      </c>
      <c r="T9">
        <f>+$T$4*(-1)*T7+T4</f>
        <v>0</v>
      </c>
      <c r="U9" s="8">
        <f>+$T$4*(-1)*U7+U4</f>
        <v>908504.625</v>
      </c>
      <c r="V9" s="10">
        <f>+$T$4*(-1)*V7+V4</f>
        <v>202403092.875</v>
      </c>
      <c r="W9" s="8">
        <f>+$T$4*(-1)*W7+W4</f>
        <v>34668188167.875</v>
      </c>
      <c r="X9" s="8">
        <f>+$T$4*(-1)*X7+X4</f>
        <v>-9207050</v>
      </c>
      <c r="Z9" t="s">
        <v>23</v>
      </c>
      <c r="AC9">
        <f>Calculator!D47</f>
        <v>122</v>
      </c>
      <c r="AD9">
        <f>Calculator!E47</f>
        <v>114</v>
      </c>
      <c r="AE9">
        <f>Calculator!F47</f>
        <v>105</v>
      </c>
      <c r="AF9">
        <f>Calculator!G47</f>
        <v>97</v>
      </c>
      <c r="AG9">
        <f>Calculator!H47</f>
        <v>88</v>
      </c>
      <c r="AH9">
        <f>Calculator!I47</f>
        <v>77</v>
      </c>
      <c r="AI9">
        <f>Calculator!J47</f>
        <v>65</v>
      </c>
      <c r="AJ9">
        <f>Calculator!K47</f>
        <v>50</v>
      </c>
    </row>
    <row r="10" spans="1:37">
      <c r="A10">
        <v>9</v>
      </c>
      <c r="B10">
        <v>0</v>
      </c>
      <c r="C10">
        <v>0</v>
      </c>
      <c r="D10">
        <f t="shared" si="0"/>
        <v>0</v>
      </c>
      <c r="E10">
        <f t="shared" si="1"/>
        <v>0</v>
      </c>
      <c r="F10">
        <f t="shared" si="2"/>
        <v>0</v>
      </c>
      <c r="G10">
        <f t="shared" si="3"/>
        <v>0</v>
      </c>
      <c r="H10">
        <f t="shared" si="4"/>
        <v>0</v>
      </c>
      <c r="I10">
        <f t="shared" si="5"/>
        <v>0</v>
      </c>
      <c r="J10">
        <f t="shared" si="6"/>
        <v>0</v>
      </c>
      <c r="K10">
        <f t="shared" si="7"/>
        <v>0</v>
      </c>
      <c r="L10">
        <f t="shared" si="8"/>
        <v>0</v>
      </c>
      <c r="N10">
        <f>$AD$9</f>
        <v>114</v>
      </c>
      <c r="O10">
        <f t="shared" ref="O10:O23" si="9">IF(N10&lt;0.95*MAX($B:$B),$X$24+$X$25*N10+$X$26*N10^2+$X$27*N10^3,0)</f>
        <v>392.54571373468735</v>
      </c>
      <c r="Q10" t="s">
        <v>24</v>
      </c>
      <c r="R10">
        <f>SUM(B:B)</f>
        <v>917</v>
      </c>
      <c r="T10">
        <f>+T7*$T$5*(-1)+T5</f>
        <v>0</v>
      </c>
      <c r="U10" s="8">
        <f>+U7*$T$5*(-1)+U5</f>
        <v>154404665.625</v>
      </c>
      <c r="V10" s="8">
        <f>+V7*$T$5*(-1)+V5</f>
        <v>34668188167.875</v>
      </c>
      <c r="W10" s="8">
        <f>+W7*$T$5*(-1)+W5</f>
        <v>5981527186762.875</v>
      </c>
      <c r="X10" s="8">
        <f>+X7*$T$5*(-1)+X5</f>
        <v>-1583465450</v>
      </c>
    </row>
    <row r="11" spans="1:37">
      <c r="A11">
        <v>10</v>
      </c>
      <c r="B11">
        <v>0</v>
      </c>
      <c r="C11">
        <v>0</v>
      </c>
      <c r="D11">
        <f t="shared" si="0"/>
        <v>0</v>
      </c>
      <c r="E11">
        <f t="shared" si="1"/>
        <v>0</v>
      </c>
      <c r="F11">
        <f t="shared" si="2"/>
        <v>0</v>
      </c>
      <c r="G11">
        <f t="shared" si="3"/>
        <v>0</v>
      </c>
      <c r="H11">
        <f t="shared" si="4"/>
        <v>0</v>
      </c>
      <c r="I11">
        <f t="shared" si="5"/>
        <v>0</v>
      </c>
      <c r="J11">
        <f t="shared" si="6"/>
        <v>0</v>
      </c>
      <c r="K11">
        <f t="shared" si="7"/>
        <v>0</v>
      </c>
      <c r="L11">
        <f t="shared" si="8"/>
        <v>0</v>
      </c>
      <c r="N11">
        <f>$AE$9</f>
        <v>105</v>
      </c>
      <c r="O11">
        <f t="shared" si="9"/>
        <v>478.9354932803821</v>
      </c>
      <c r="Q11" t="s">
        <v>25</v>
      </c>
      <c r="R11">
        <f>SUM(D:D)</f>
        <v>109223</v>
      </c>
      <c r="X11" t="s">
        <v>9</v>
      </c>
    </row>
    <row r="12" spans="1:37">
      <c r="A12">
        <v>11</v>
      </c>
      <c r="B12">
        <v>0</v>
      </c>
      <c r="C12">
        <v>0</v>
      </c>
      <c r="D12">
        <f t="shared" si="0"/>
        <v>0</v>
      </c>
      <c r="E12">
        <f t="shared" si="1"/>
        <v>0</v>
      </c>
      <c r="F12">
        <f t="shared" si="2"/>
        <v>0</v>
      </c>
      <c r="G12">
        <f t="shared" si="3"/>
        <v>0</v>
      </c>
      <c r="H12">
        <f t="shared" si="4"/>
        <v>0</v>
      </c>
      <c r="I12">
        <f t="shared" si="5"/>
        <v>0</v>
      </c>
      <c r="J12">
        <f t="shared" si="6"/>
        <v>0</v>
      </c>
      <c r="K12">
        <f t="shared" si="7"/>
        <v>0</v>
      </c>
      <c r="L12">
        <f t="shared" si="8"/>
        <v>0</v>
      </c>
      <c r="N12">
        <f>$AF$9</f>
        <v>97</v>
      </c>
      <c r="O12">
        <f t="shared" si="9"/>
        <v>546.96543164500963</v>
      </c>
      <c r="Q12" t="s">
        <v>26</v>
      </c>
      <c r="R12">
        <f>SUM(E:E)</f>
        <v>13428191</v>
      </c>
    </row>
    <row r="13" spans="1:37">
      <c r="A13">
        <v>12</v>
      </c>
      <c r="B13">
        <v>0</v>
      </c>
      <c r="C13">
        <v>0</v>
      </c>
      <c r="D13">
        <f t="shared" si="0"/>
        <v>0</v>
      </c>
      <c r="E13">
        <f t="shared" si="1"/>
        <v>0</v>
      </c>
      <c r="F13">
        <f t="shared" si="2"/>
        <v>0</v>
      </c>
      <c r="G13">
        <f t="shared" si="3"/>
        <v>0</v>
      </c>
      <c r="H13">
        <f t="shared" si="4"/>
        <v>0</v>
      </c>
      <c r="I13">
        <f t="shared" si="5"/>
        <v>0</v>
      </c>
      <c r="J13">
        <f t="shared" si="6"/>
        <v>0</v>
      </c>
      <c r="K13">
        <f t="shared" si="7"/>
        <v>0</v>
      </c>
      <c r="L13">
        <f t="shared" si="8"/>
        <v>0</v>
      </c>
      <c r="N13">
        <f>$AG$9</f>
        <v>88</v>
      </c>
      <c r="O13">
        <f t="shared" si="9"/>
        <v>614.83599120786221</v>
      </c>
      <c r="Q13" t="s">
        <v>27</v>
      </c>
      <c r="R13">
        <f>SUM(F:F)</f>
        <v>1693611059</v>
      </c>
      <c r="T13">
        <f>+T14*$U$7*(-1)+T7</f>
        <v>1</v>
      </c>
      <c r="U13">
        <f>+U14*$U$7*(-1)+U7</f>
        <v>0</v>
      </c>
      <c r="V13" s="7">
        <f>+V14*$U$7*(-1)+V7</f>
        <v>-11673.12412220702</v>
      </c>
      <c r="W13" s="8">
        <f>+W14*$U$7*(-1)+W7</f>
        <v>-2625749.673506612</v>
      </c>
      <c r="X13" s="11">
        <f>+X14*$U$7*(-1)+X7</f>
        <v>1497.1211430308558</v>
      </c>
    </row>
    <row r="14" spans="1:37">
      <c r="A14">
        <v>13</v>
      </c>
      <c r="B14">
        <v>0</v>
      </c>
      <c r="C14">
        <v>0</v>
      </c>
      <c r="D14">
        <f t="shared" si="0"/>
        <v>0</v>
      </c>
      <c r="E14">
        <f t="shared" si="1"/>
        <v>0</v>
      </c>
      <c r="F14">
        <f t="shared" si="2"/>
        <v>0</v>
      </c>
      <c r="G14">
        <f t="shared" si="3"/>
        <v>0</v>
      </c>
      <c r="H14">
        <f t="shared" si="4"/>
        <v>0</v>
      </c>
      <c r="I14">
        <f t="shared" si="5"/>
        <v>0</v>
      </c>
      <c r="J14">
        <f t="shared" si="6"/>
        <v>0</v>
      </c>
      <c r="K14">
        <f t="shared" si="7"/>
        <v>0</v>
      </c>
      <c r="L14">
        <f t="shared" si="8"/>
        <v>0</v>
      </c>
      <c r="N14">
        <f>$AH$9</f>
        <v>77</v>
      </c>
      <c r="O14">
        <f t="shared" si="9"/>
        <v>687.17946810394949</v>
      </c>
      <c r="Q14" t="s">
        <v>28</v>
      </c>
      <c r="R14">
        <f>SUM(G:G)</f>
        <v>218001601367</v>
      </c>
      <c r="T14">
        <f>+T8/U8</f>
        <v>0</v>
      </c>
      <c r="U14">
        <f>+U8/U8</f>
        <v>1</v>
      </c>
      <c r="V14" s="6">
        <f>+V8/U8</f>
        <v>220.94655722754217</v>
      </c>
      <c r="W14" s="7">
        <f>+W8/U8</f>
        <v>37550.914272685819</v>
      </c>
      <c r="X14" s="12">
        <f>+X8/U8</f>
        <v>-10.007599939200487</v>
      </c>
    </row>
    <row r="15" spans="1:37">
      <c r="A15">
        <v>14</v>
      </c>
      <c r="B15">
        <v>0</v>
      </c>
      <c r="C15">
        <v>0</v>
      </c>
      <c r="D15">
        <f t="shared" si="0"/>
        <v>0</v>
      </c>
      <c r="E15">
        <f t="shared" si="1"/>
        <v>0</v>
      </c>
      <c r="F15">
        <f t="shared" si="2"/>
        <v>0</v>
      </c>
      <c r="G15">
        <f t="shared" si="3"/>
        <v>0</v>
      </c>
      <c r="H15">
        <f t="shared" si="4"/>
        <v>0</v>
      </c>
      <c r="I15">
        <f t="shared" si="5"/>
        <v>0</v>
      </c>
      <c r="J15">
        <f t="shared" si="6"/>
        <v>0</v>
      </c>
      <c r="K15">
        <f t="shared" si="7"/>
        <v>0</v>
      </c>
      <c r="L15">
        <f t="shared" si="8"/>
        <v>0</v>
      </c>
      <c r="N15">
        <f>$AI$9</f>
        <v>65</v>
      </c>
      <c r="O15">
        <f t="shared" si="9"/>
        <v>755.43827609466121</v>
      </c>
      <c r="Q15" t="s">
        <v>29</v>
      </c>
      <c r="R15">
        <f>SUM(H:H)</f>
        <v>28521066378323</v>
      </c>
      <c r="T15">
        <f>+T14*$U$9*(-1)+T9</f>
        <v>0</v>
      </c>
      <c r="U15">
        <f>+U14*$U$9*(-1)+U9</f>
        <v>0</v>
      </c>
      <c r="V15" s="8">
        <f>+V14*$U$9*(-1)+V9</f>
        <v>1672123.7559507489</v>
      </c>
      <c r="W15" s="8">
        <f>+W14*$U$9*(-1)+W9</f>
        <v>553008878.16142273</v>
      </c>
      <c r="X15" s="8">
        <f>+X14*$U$9*(-1)+X9</f>
        <v>-115099.170086639</v>
      </c>
    </row>
    <row r="16" spans="1:37">
      <c r="A16">
        <v>15</v>
      </c>
      <c r="B16">
        <v>0</v>
      </c>
      <c r="C16">
        <v>0</v>
      </c>
      <c r="D16">
        <f t="shared" si="0"/>
        <v>0</v>
      </c>
      <c r="E16">
        <f t="shared" si="1"/>
        <v>0</v>
      </c>
      <c r="F16">
        <f t="shared" si="2"/>
        <v>0</v>
      </c>
      <c r="G16">
        <f t="shared" si="3"/>
        <v>0</v>
      </c>
      <c r="H16">
        <f t="shared" si="4"/>
        <v>0</v>
      </c>
      <c r="I16">
        <f t="shared" si="5"/>
        <v>0</v>
      </c>
      <c r="J16">
        <f t="shared" si="6"/>
        <v>0</v>
      </c>
      <c r="K16">
        <f t="shared" si="7"/>
        <v>0</v>
      </c>
      <c r="L16">
        <f t="shared" si="8"/>
        <v>0</v>
      </c>
      <c r="N16">
        <f>$AJ$9</f>
        <v>50</v>
      </c>
      <c r="O16">
        <f t="shared" si="9"/>
        <v>829.73278237664965</v>
      </c>
      <c r="Q16" t="s">
        <v>30</v>
      </c>
      <c r="R16">
        <f>SUM(C:C)</f>
        <v>2800</v>
      </c>
      <c r="T16">
        <f>+T14*$U$10*(-1)+T10</f>
        <v>0</v>
      </c>
      <c r="U16">
        <f>+U14*$U$10*(-1)+U10</f>
        <v>0</v>
      </c>
      <c r="V16" s="8">
        <f>+V14*$U$10*(-1)+V10</f>
        <v>553008878.16142273</v>
      </c>
      <c r="W16" s="10">
        <f>+W14*$U$10*(-1)+W10</f>
        <v>183490824575.78125</v>
      </c>
      <c r="X16" s="8">
        <f>+X14*$U$10*(-1)+X10</f>
        <v>-38245327.678978443</v>
      </c>
    </row>
    <row r="17" spans="1:25">
      <c r="A17">
        <v>16</v>
      </c>
      <c r="B17">
        <v>0</v>
      </c>
      <c r="C17">
        <v>0</v>
      </c>
      <c r="D17">
        <f t="shared" si="0"/>
        <v>0</v>
      </c>
      <c r="E17">
        <f t="shared" si="1"/>
        <v>0</v>
      </c>
      <c r="F17">
        <f t="shared" si="2"/>
        <v>0</v>
      </c>
      <c r="G17">
        <f t="shared" si="3"/>
        <v>0</v>
      </c>
      <c r="H17">
        <f t="shared" si="4"/>
        <v>0</v>
      </c>
      <c r="I17">
        <f t="shared" si="5"/>
        <v>0</v>
      </c>
      <c r="J17">
        <f t="shared" si="6"/>
        <v>0</v>
      </c>
      <c r="K17">
        <f t="shared" si="7"/>
        <v>0</v>
      </c>
      <c r="L17">
        <f t="shared" si="8"/>
        <v>0</v>
      </c>
      <c r="N17">
        <v>3.0744396825396829</v>
      </c>
      <c r="O17">
        <f t="shared" si="9"/>
        <v>1047.4430835406292</v>
      </c>
      <c r="Q17" t="s">
        <v>31</v>
      </c>
      <c r="R17">
        <f>SUM(I:I)</f>
        <v>279800</v>
      </c>
    </row>
    <row r="18" spans="1:25">
      <c r="A18">
        <v>17</v>
      </c>
      <c r="B18">
        <v>0</v>
      </c>
      <c r="C18">
        <v>0</v>
      </c>
      <c r="D18">
        <f t="shared" si="0"/>
        <v>0</v>
      </c>
      <c r="E18">
        <f t="shared" si="1"/>
        <v>0</v>
      </c>
      <c r="F18">
        <f t="shared" si="2"/>
        <v>0</v>
      </c>
      <c r="G18">
        <f t="shared" si="3"/>
        <v>0</v>
      </c>
      <c r="H18">
        <f t="shared" si="4"/>
        <v>0</v>
      </c>
      <c r="I18">
        <f t="shared" si="5"/>
        <v>0</v>
      </c>
      <c r="J18">
        <f t="shared" si="6"/>
        <v>0</v>
      </c>
      <c r="K18">
        <f t="shared" si="7"/>
        <v>0</v>
      </c>
      <c r="L18">
        <f t="shared" si="8"/>
        <v>0</v>
      </c>
      <c r="N18">
        <v>3.1949301587301582</v>
      </c>
      <c r="O18">
        <f t="shared" si="9"/>
        <v>1046.8080900935856</v>
      </c>
      <c r="Q18" t="s">
        <v>32</v>
      </c>
      <c r="R18">
        <f>SUM(J:J)</f>
        <v>29021000</v>
      </c>
      <c r="T18">
        <f>+T20*$V$13*(-1)+T13</f>
        <v>1</v>
      </c>
      <c r="U18">
        <f>+U20*$V$13*(-1)+U13</f>
        <v>0</v>
      </c>
      <c r="V18">
        <f>+V20*$V$13*(-1)+V13</f>
        <v>0</v>
      </c>
      <c r="W18" s="10">
        <f>+W20*$V$13*(-1)+W13</f>
        <v>1234814.6253304197</v>
      </c>
      <c r="X18" s="11">
        <f>+X20*$V$13*(-1)+X13</f>
        <v>693.61189677867355</v>
      </c>
    </row>
    <row r="19" spans="1:25">
      <c r="A19">
        <v>18</v>
      </c>
      <c r="B19">
        <v>0</v>
      </c>
      <c r="C19">
        <v>0</v>
      </c>
      <c r="D19">
        <f t="shared" si="0"/>
        <v>0</v>
      </c>
      <c r="E19">
        <f t="shared" si="1"/>
        <v>0</v>
      </c>
      <c r="F19">
        <f t="shared" si="2"/>
        <v>0</v>
      </c>
      <c r="G19">
        <f t="shared" si="3"/>
        <v>0</v>
      </c>
      <c r="H19">
        <f t="shared" si="4"/>
        <v>0</v>
      </c>
      <c r="I19">
        <f t="shared" si="5"/>
        <v>0</v>
      </c>
      <c r="J19">
        <f t="shared" si="6"/>
        <v>0</v>
      </c>
      <c r="K19">
        <f t="shared" si="7"/>
        <v>0</v>
      </c>
      <c r="L19">
        <f t="shared" si="8"/>
        <v>0</v>
      </c>
      <c r="N19">
        <v>3.3638714285714286</v>
      </c>
      <c r="O19">
        <f t="shared" si="9"/>
        <v>1045.919100131227</v>
      </c>
      <c r="Q19" t="s">
        <v>33</v>
      </c>
      <c r="R19">
        <f>SUM(K:K)</f>
        <v>3116401400</v>
      </c>
      <c r="T19">
        <f>+T20*$V$14*(-1)+T14</f>
        <v>0</v>
      </c>
      <c r="U19">
        <f>+U20*$V$14*(-1)+U14</f>
        <v>1</v>
      </c>
      <c r="V19">
        <f>+V20*$V$14*(-1)+V14</f>
        <v>0</v>
      </c>
      <c r="W19" s="7">
        <f>+W20*$V$14*(-1)+W14</f>
        <v>-35521.074155920993</v>
      </c>
      <c r="X19" s="13">
        <f>+X20*$V$14*(-1)+X14</f>
        <v>5.2010622665048398</v>
      </c>
    </row>
    <row r="20" spans="1:25">
      <c r="A20">
        <v>19</v>
      </c>
      <c r="B20">
        <v>0</v>
      </c>
      <c r="C20">
        <v>0</v>
      </c>
      <c r="D20">
        <f t="shared" si="0"/>
        <v>0</v>
      </c>
      <c r="E20">
        <f t="shared" si="1"/>
        <v>0</v>
      </c>
      <c r="F20">
        <f t="shared" si="2"/>
        <v>0</v>
      </c>
      <c r="G20">
        <f t="shared" si="3"/>
        <v>0</v>
      </c>
      <c r="H20">
        <f t="shared" si="4"/>
        <v>0</v>
      </c>
      <c r="I20">
        <f t="shared" si="5"/>
        <v>0</v>
      </c>
      <c r="J20">
        <f t="shared" si="6"/>
        <v>0</v>
      </c>
      <c r="K20">
        <f t="shared" si="7"/>
        <v>0</v>
      </c>
      <c r="L20">
        <f t="shared" si="8"/>
        <v>0</v>
      </c>
      <c r="N20">
        <v>3.534936507936508</v>
      </c>
      <c r="O20">
        <f t="shared" si="9"/>
        <v>1045.020523465105</v>
      </c>
      <c r="T20">
        <f>+T15/V15</f>
        <v>0</v>
      </c>
      <c r="U20">
        <f>+U15/V15</f>
        <v>0</v>
      </c>
      <c r="V20">
        <f>+V15/V15</f>
        <v>1</v>
      </c>
      <c r="W20" s="9">
        <f>+W15/V15</f>
        <v>330.72245770887258</v>
      </c>
      <c r="X20" s="12">
        <f>+X15/V15</f>
        <v>-6.8834121683293129E-2</v>
      </c>
    </row>
    <row r="21" spans="1:25">
      <c r="A21">
        <v>20</v>
      </c>
      <c r="B21">
        <v>0</v>
      </c>
      <c r="C21">
        <v>0</v>
      </c>
      <c r="D21">
        <f t="shared" si="0"/>
        <v>0</v>
      </c>
      <c r="E21">
        <f t="shared" si="1"/>
        <v>0</v>
      </c>
      <c r="F21">
        <f t="shared" si="2"/>
        <v>0</v>
      </c>
      <c r="G21">
        <f t="shared" si="3"/>
        <v>0</v>
      </c>
      <c r="H21">
        <f t="shared" si="4"/>
        <v>0</v>
      </c>
      <c r="I21">
        <f t="shared" si="5"/>
        <v>0</v>
      </c>
      <c r="J21">
        <f t="shared" si="6"/>
        <v>0</v>
      </c>
      <c r="K21">
        <f t="shared" si="7"/>
        <v>0</v>
      </c>
      <c r="L21">
        <f t="shared" si="8"/>
        <v>0</v>
      </c>
      <c r="N21">
        <v>3.7386380952380951</v>
      </c>
      <c r="O21">
        <f t="shared" si="9"/>
        <v>1043.9525858140485</v>
      </c>
      <c r="T21">
        <f>+T20*$V$16*(-1)+T16</f>
        <v>0</v>
      </c>
      <c r="U21">
        <f>+U20*$V$16*(-1)+U16</f>
        <v>0</v>
      </c>
      <c r="V21">
        <f>+V20*$V$16*(-1)+V16</f>
        <v>0</v>
      </c>
      <c r="W21" s="8">
        <f>+W20*$V$16*(-1)+W16</f>
        <v>598369255.40905762</v>
      </c>
      <c r="X21" s="8">
        <f>+X20*$V$16*(-1)+X16</f>
        <v>-179447.26767364889</v>
      </c>
    </row>
    <row r="22" spans="1:25">
      <c r="A22">
        <v>21</v>
      </c>
      <c r="B22">
        <v>0</v>
      </c>
      <c r="C22">
        <v>0</v>
      </c>
      <c r="D22">
        <f t="shared" si="0"/>
        <v>0</v>
      </c>
      <c r="E22">
        <f t="shared" si="1"/>
        <v>0</v>
      </c>
      <c r="F22">
        <f t="shared" si="2"/>
        <v>0</v>
      </c>
      <c r="G22">
        <f t="shared" si="3"/>
        <v>0</v>
      </c>
      <c r="H22">
        <f t="shared" si="4"/>
        <v>0</v>
      </c>
      <c r="I22">
        <f t="shared" si="5"/>
        <v>0</v>
      </c>
      <c r="J22">
        <f t="shared" si="6"/>
        <v>0</v>
      </c>
      <c r="K22">
        <f t="shared" si="7"/>
        <v>0</v>
      </c>
      <c r="L22">
        <f t="shared" si="8"/>
        <v>0</v>
      </c>
      <c r="N22">
        <v>3.9136079365079364</v>
      </c>
      <c r="O22">
        <f t="shared" si="9"/>
        <v>1043.0370672866472</v>
      </c>
    </row>
    <row r="23" spans="1:25">
      <c r="A23">
        <v>22</v>
      </c>
      <c r="B23">
        <v>0</v>
      </c>
      <c r="C23">
        <v>0</v>
      </c>
      <c r="D23">
        <f t="shared" si="0"/>
        <v>0</v>
      </c>
      <c r="E23">
        <f t="shared" si="1"/>
        <v>0</v>
      </c>
      <c r="F23">
        <f t="shared" si="2"/>
        <v>0</v>
      </c>
      <c r="G23">
        <f t="shared" si="3"/>
        <v>0</v>
      </c>
      <c r="H23">
        <f t="shared" si="4"/>
        <v>0</v>
      </c>
      <c r="I23">
        <f t="shared" si="5"/>
        <v>0</v>
      </c>
      <c r="J23">
        <f t="shared" si="6"/>
        <v>0</v>
      </c>
      <c r="K23">
        <f t="shared" si="7"/>
        <v>0</v>
      </c>
      <c r="L23">
        <f t="shared" si="8"/>
        <v>0</v>
      </c>
      <c r="N23">
        <v>3.9416666666666669</v>
      </c>
      <c r="O23">
        <f t="shared" si="9"/>
        <v>1042.8904048460968</v>
      </c>
      <c r="T23" t="s">
        <v>34</v>
      </c>
      <c r="U23" t="s">
        <v>35</v>
      </c>
      <c r="V23" t="s">
        <v>36</v>
      </c>
      <c r="W23" t="s">
        <v>37</v>
      </c>
      <c r="X23" t="s">
        <v>38</v>
      </c>
    </row>
    <row r="24" spans="1:25">
      <c r="A24">
        <v>23</v>
      </c>
      <c r="B24">
        <v>0</v>
      </c>
      <c r="C24">
        <v>0</v>
      </c>
      <c r="D24">
        <f t="shared" si="0"/>
        <v>0</v>
      </c>
      <c r="E24">
        <f t="shared" si="1"/>
        <v>0</v>
      </c>
      <c r="F24">
        <f t="shared" si="2"/>
        <v>0</v>
      </c>
      <c r="G24">
        <f t="shared" si="3"/>
        <v>0</v>
      </c>
      <c r="H24">
        <f t="shared" si="4"/>
        <v>0</v>
      </c>
      <c r="I24">
        <f t="shared" si="5"/>
        <v>0</v>
      </c>
      <c r="J24">
        <f t="shared" si="6"/>
        <v>0</v>
      </c>
      <c r="K24">
        <f t="shared" si="7"/>
        <v>0</v>
      </c>
      <c r="L24">
        <f t="shared" si="8"/>
        <v>0</v>
      </c>
      <c r="T24">
        <f>+T27*$W$18*(-1)+T18</f>
        <v>1</v>
      </c>
      <c r="U24">
        <f>+U27*$W$18*(-1)+U18</f>
        <v>0</v>
      </c>
      <c r="V24">
        <f>+V27*$W$18*(-1)+V18</f>
        <v>0</v>
      </c>
      <c r="W24">
        <f>+W27*$W$18*(-1)+W18</f>
        <v>0</v>
      </c>
      <c r="X24">
        <f>+X27*$W$18*(-1)+X18</f>
        <v>1063.9252252058247</v>
      </c>
    </row>
    <row r="25" spans="1:25">
      <c r="A25">
        <v>24</v>
      </c>
      <c r="B25">
        <v>0</v>
      </c>
      <c r="C25">
        <v>0</v>
      </c>
      <c r="D25">
        <f t="shared" si="0"/>
        <v>0</v>
      </c>
      <c r="E25">
        <f t="shared" si="1"/>
        <v>0</v>
      </c>
      <c r="F25">
        <f t="shared" si="2"/>
        <v>0</v>
      </c>
      <c r="G25">
        <f t="shared" si="3"/>
        <v>0</v>
      </c>
      <c r="H25">
        <f t="shared" si="4"/>
        <v>0</v>
      </c>
      <c r="I25">
        <f t="shared" si="5"/>
        <v>0</v>
      </c>
      <c r="J25">
        <f t="shared" si="6"/>
        <v>0</v>
      </c>
      <c r="K25">
        <f t="shared" si="7"/>
        <v>0</v>
      </c>
      <c r="L25">
        <f t="shared" si="8"/>
        <v>0</v>
      </c>
      <c r="T25">
        <f>+T27*$W$19*(-1)+T19</f>
        <v>0</v>
      </c>
      <c r="U25">
        <f>+U27*$W$19*(-1)+U19</f>
        <v>1</v>
      </c>
      <c r="V25">
        <f>+V27*$W$19*(-1)+V19</f>
        <v>0</v>
      </c>
      <c r="W25">
        <f>+W27*$W$19*(-1)+W19</f>
        <v>0</v>
      </c>
      <c r="X25">
        <f>+X27*$W$19*(-1)+X19</f>
        <v>-5.4514898900319775</v>
      </c>
      <c r="Y25" t="s">
        <v>20</v>
      </c>
    </row>
    <row r="26" spans="1:25">
      <c r="A26">
        <v>25</v>
      </c>
      <c r="B26">
        <v>0</v>
      </c>
      <c r="C26">
        <v>0</v>
      </c>
      <c r="D26">
        <f t="shared" si="0"/>
        <v>0</v>
      </c>
      <c r="E26">
        <f t="shared" si="1"/>
        <v>0</v>
      </c>
      <c r="F26">
        <f t="shared" si="2"/>
        <v>0</v>
      </c>
      <c r="G26">
        <f t="shared" si="3"/>
        <v>0</v>
      </c>
      <c r="H26">
        <f t="shared" si="4"/>
        <v>0</v>
      </c>
      <c r="I26">
        <f t="shared" si="5"/>
        <v>0</v>
      </c>
      <c r="J26">
        <f t="shared" si="6"/>
        <v>0</v>
      </c>
      <c r="K26">
        <f t="shared" si="7"/>
        <v>0</v>
      </c>
      <c r="L26">
        <f t="shared" si="8"/>
        <v>0</v>
      </c>
      <c r="T26">
        <f>+T27*$W$20*(-1)+T20</f>
        <v>0</v>
      </c>
      <c r="U26">
        <f>+U27*$W$20*(-1)+U20</f>
        <v>0</v>
      </c>
      <c r="V26">
        <f>+V27*$W$20*(-1)+V20</f>
        <v>1</v>
      </c>
      <c r="W26">
        <f>+W27*$W$20*(-1)+W20</f>
        <v>0</v>
      </c>
      <c r="X26">
        <f>+X27*$W$20*(-1)+X20</f>
        <v>3.0347513833057185E-2</v>
      </c>
      <c r="Y26" t="s">
        <v>39</v>
      </c>
    </row>
    <row r="27" spans="1:25">
      <c r="A27">
        <v>26</v>
      </c>
      <c r="B27">
        <v>0</v>
      </c>
      <c r="C27">
        <v>0</v>
      </c>
      <c r="D27">
        <f t="shared" si="0"/>
        <v>0</v>
      </c>
      <c r="E27">
        <f t="shared" si="1"/>
        <v>0</v>
      </c>
      <c r="F27">
        <f t="shared" si="2"/>
        <v>0</v>
      </c>
      <c r="G27">
        <f t="shared" si="3"/>
        <v>0</v>
      </c>
      <c r="H27">
        <f t="shared" si="4"/>
        <v>0</v>
      </c>
      <c r="I27">
        <f t="shared" si="5"/>
        <v>0</v>
      </c>
      <c r="J27">
        <f t="shared" si="6"/>
        <v>0</v>
      </c>
      <c r="K27">
        <f t="shared" si="7"/>
        <v>0</v>
      </c>
      <c r="L27">
        <f t="shared" si="8"/>
        <v>0</v>
      </c>
      <c r="T27">
        <f>+T21/$W$21</f>
        <v>0</v>
      </c>
      <c r="U27">
        <f>+U21/$W$21</f>
        <v>0</v>
      </c>
      <c r="V27">
        <f>+V21/$W$21</f>
        <v>0</v>
      </c>
      <c r="W27">
        <f>+W21/$W$21</f>
        <v>1</v>
      </c>
      <c r="X27">
        <f>+X21/$W$21</f>
        <v>-2.9989386328175405E-4</v>
      </c>
      <c r="Y27" t="s">
        <v>40</v>
      </c>
    </row>
    <row r="28" spans="1:25">
      <c r="A28">
        <v>27</v>
      </c>
      <c r="B28">
        <v>0</v>
      </c>
      <c r="C28">
        <v>0</v>
      </c>
      <c r="D28">
        <f t="shared" si="0"/>
        <v>0</v>
      </c>
      <c r="E28">
        <f t="shared" si="1"/>
        <v>0</v>
      </c>
      <c r="F28">
        <f t="shared" si="2"/>
        <v>0</v>
      </c>
      <c r="G28">
        <f t="shared" si="3"/>
        <v>0</v>
      </c>
      <c r="H28">
        <f t="shared" si="4"/>
        <v>0</v>
      </c>
      <c r="I28">
        <f t="shared" si="5"/>
        <v>0</v>
      </c>
      <c r="J28">
        <f t="shared" si="6"/>
        <v>0</v>
      </c>
      <c r="K28">
        <f t="shared" si="7"/>
        <v>0</v>
      </c>
      <c r="L28">
        <f t="shared" si="8"/>
        <v>0</v>
      </c>
    </row>
    <row r="29" spans="1:25">
      <c r="A29">
        <v>28</v>
      </c>
      <c r="B29">
        <v>0</v>
      </c>
      <c r="C29">
        <v>0</v>
      </c>
      <c r="D29">
        <f t="shared" si="0"/>
        <v>0</v>
      </c>
      <c r="E29">
        <f t="shared" si="1"/>
        <v>0</v>
      </c>
      <c r="F29">
        <f t="shared" si="2"/>
        <v>0</v>
      </c>
      <c r="G29">
        <f t="shared" si="3"/>
        <v>0</v>
      </c>
      <c r="H29">
        <f t="shared" si="4"/>
        <v>0</v>
      </c>
      <c r="I29">
        <f t="shared" si="5"/>
        <v>0</v>
      </c>
      <c r="J29">
        <f t="shared" si="6"/>
        <v>0</v>
      </c>
      <c r="K29">
        <f t="shared" si="7"/>
        <v>0</v>
      </c>
      <c r="L29">
        <f t="shared" si="8"/>
        <v>0</v>
      </c>
    </row>
    <row r="30" spans="1:25">
      <c r="A30">
        <v>29</v>
      </c>
      <c r="B30">
        <v>0</v>
      </c>
      <c r="C30">
        <v>0</v>
      </c>
      <c r="D30">
        <f t="shared" si="0"/>
        <v>0</v>
      </c>
      <c r="E30">
        <f t="shared" si="1"/>
        <v>0</v>
      </c>
      <c r="F30">
        <f t="shared" si="2"/>
        <v>0</v>
      </c>
      <c r="G30">
        <f t="shared" si="3"/>
        <v>0</v>
      </c>
      <c r="H30">
        <f t="shared" si="4"/>
        <v>0</v>
      </c>
      <c r="I30">
        <f t="shared" si="5"/>
        <v>0</v>
      </c>
      <c r="J30">
        <f t="shared" si="6"/>
        <v>0</v>
      </c>
      <c r="K30">
        <f t="shared" si="7"/>
        <v>0</v>
      </c>
      <c r="L30">
        <f t="shared" si="8"/>
        <v>0</v>
      </c>
    </row>
    <row r="31" spans="1:25">
      <c r="A31">
        <v>30</v>
      </c>
      <c r="B31">
        <v>0</v>
      </c>
      <c r="C31">
        <v>0</v>
      </c>
      <c r="D31">
        <f t="shared" si="0"/>
        <v>0</v>
      </c>
      <c r="E31">
        <f t="shared" si="1"/>
        <v>0</v>
      </c>
      <c r="F31">
        <f t="shared" si="2"/>
        <v>0</v>
      </c>
      <c r="G31">
        <f t="shared" si="3"/>
        <v>0</v>
      </c>
      <c r="H31">
        <f t="shared" si="4"/>
        <v>0</v>
      </c>
      <c r="I31">
        <f t="shared" si="5"/>
        <v>0</v>
      </c>
      <c r="J31">
        <f t="shared" si="6"/>
        <v>0</v>
      </c>
      <c r="K31">
        <f t="shared" si="7"/>
        <v>0</v>
      </c>
      <c r="L31">
        <f t="shared" si="8"/>
        <v>0</v>
      </c>
    </row>
    <row r="32" spans="1:25">
      <c r="A32">
        <v>31</v>
      </c>
      <c r="B32">
        <v>0</v>
      </c>
      <c r="C32">
        <v>0</v>
      </c>
      <c r="D32">
        <f t="shared" si="0"/>
        <v>0</v>
      </c>
      <c r="E32">
        <f t="shared" si="1"/>
        <v>0</v>
      </c>
      <c r="F32">
        <f t="shared" si="2"/>
        <v>0</v>
      </c>
      <c r="G32">
        <f t="shared" si="3"/>
        <v>0</v>
      </c>
      <c r="H32">
        <f t="shared" si="4"/>
        <v>0</v>
      </c>
      <c r="I32">
        <f t="shared" si="5"/>
        <v>0</v>
      </c>
      <c r="J32">
        <f t="shared" si="6"/>
        <v>0</v>
      </c>
      <c r="K32">
        <f t="shared" si="7"/>
        <v>0</v>
      </c>
      <c r="L32">
        <f t="shared" si="8"/>
        <v>0</v>
      </c>
    </row>
    <row r="33" spans="1:12">
      <c r="A33">
        <v>32</v>
      </c>
      <c r="B33">
        <v>0</v>
      </c>
      <c r="C33">
        <v>0</v>
      </c>
      <c r="D33">
        <f t="shared" si="0"/>
        <v>0</v>
      </c>
      <c r="E33">
        <f t="shared" si="1"/>
        <v>0</v>
      </c>
      <c r="F33">
        <f t="shared" si="2"/>
        <v>0</v>
      </c>
      <c r="G33">
        <f t="shared" si="3"/>
        <v>0</v>
      </c>
      <c r="H33">
        <f t="shared" si="4"/>
        <v>0</v>
      </c>
      <c r="I33">
        <f t="shared" si="5"/>
        <v>0</v>
      </c>
      <c r="J33">
        <f t="shared" si="6"/>
        <v>0</v>
      </c>
      <c r="K33">
        <f t="shared" si="7"/>
        <v>0</v>
      </c>
      <c r="L33">
        <f t="shared" si="8"/>
        <v>0</v>
      </c>
    </row>
    <row r="34" spans="1:12">
      <c r="A34">
        <v>33</v>
      </c>
      <c r="B34">
        <v>0</v>
      </c>
      <c r="C34">
        <v>0</v>
      </c>
      <c r="D34">
        <f t="shared" si="0"/>
        <v>0</v>
      </c>
      <c r="E34">
        <f t="shared" si="1"/>
        <v>0</v>
      </c>
      <c r="F34">
        <f t="shared" si="2"/>
        <v>0</v>
      </c>
      <c r="G34">
        <f t="shared" si="3"/>
        <v>0</v>
      </c>
      <c r="H34">
        <f t="shared" si="4"/>
        <v>0</v>
      </c>
      <c r="I34">
        <f t="shared" si="5"/>
        <v>0</v>
      </c>
      <c r="J34">
        <f t="shared" si="6"/>
        <v>0</v>
      </c>
      <c r="K34">
        <f t="shared" si="7"/>
        <v>0</v>
      </c>
      <c r="L34">
        <f t="shared" si="8"/>
        <v>0</v>
      </c>
    </row>
    <row r="35" spans="1:12">
      <c r="A35">
        <v>34</v>
      </c>
      <c r="B35">
        <v>0</v>
      </c>
      <c r="C35">
        <v>0</v>
      </c>
      <c r="D35">
        <f t="shared" si="0"/>
        <v>0</v>
      </c>
      <c r="E35">
        <f t="shared" si="1"/>
        <v>0</v>
      </c>
      <c r="F35">
        <f t="shared" si="2"/>
        <v>0</v>
      </c>
      <c r="G35">
        <f t="shared" si="3"/>
        <v>0</v>
      </c>
      <c r="H35">
        <f t="shared" si="4"/>
        <v>0</v>
      </c>
      <c r="I35">
        <f t="shared" si="5"/>
        <v>0</v>
      </c>
      <c r="J35">
        <f t="shared" si="6"/>
        <v>0</v>
      </c>
      <c r="K35">
        <f t="shared" si="7"/>
        <v>0</v>
      </c>
      <c r="L35">
        <f t="shared" si="8"/>
        <v>0</v>
      </c>
    </row>
    <row r="36" spans="1:12">
      <c r="A36">
        <v>35</v>
      </c>
      <c r="B36">
        <v>0</v>
      </c>
      <c r="C36">
        <v>0</v>
      </c>
      <c r="D36">
        <f t="shared" si="0"/>
        <v>0</v>
      </c>
      <c r="E36">
        <f t="shared" si="1"/>
        <v>0</v>
      </c>
      <c r="F36">
        <f t="shared" si="2"/>
        <v>0</v>
      </c>
      <c r="G36">
        <f t="shared" si="3"/>
        <v>0</v>
      </c>
      <c r="H36">
        <f t="shared" si="4"/>
        <v>0</v>
      </c>
      <c r="I36">
        <f t="shared" si="5"/>
        <v>0</v>
      </c>
      <c r="J36">
        <f t="shared" si="6"/>
        <v>0</v>
      </c>
      <c r="K36">
        <f t="shared" si="7"/>
        <v>0</v>
      </c>
      <c r="L36">
        <f t="shared" si="8"/>
        <v>0</v>
      </c>
    </row>
    <row r="37" spans="1:12">
      <c r="A37">
        <v>36</v>
      </c>
      <c r="B37">
        <v>0</v>
      </c>
      <c r="C37">
        <v>0</v>
      </c>
      <c r="D37">
        <f t="shared" si="0"/>
        <v>0</v>
      </c>
      <c r="E37">
        <f t="shared" si="1"/>
        <v>0</v>
      </c>
      <c r="F37">
        <f t="shared" si="2"/>
        <v>0</v>
      </c>
      <c r="G37">
        <f t="shared" si="3"/>
        <v>0</v>
      </c>
      <c r="H37">
        <f t="shared" si="4"/>
        <v>0</v>
      </c>
      <c r="I37">
        <f t="shared" si="5"/>
        <v>0</v>
      </c>
      <c r="J37">
        <f t="shared" si="6"/>
        <v>0</v>
      </c>
      <c r="K37">
        <f t="shared" si="7"/>
        <v>0</v>
      </c>
      <c r="L37">
        <f t="shared" si="8"/>
        <v>0</v>
      </c>
    </row>
    <row r="38" spans="1:12">
      <c r="A38">
        <v>37</v>
      </c>
      <c r="B38">
        <v>0</v>
      </c>
      <c r="C38">
        <v>0</v>
      </c>
      <c r="D38">
        <f t="shared" si="0"/>
        <v>0</v>
      </c>
      <c r="E38">
        <f t="shared" si="1"/>
        <v>0</v>
      </c>
      <c r="F38">
        <f t="shared" si="2"/>
        <v>0</v>
      </c>
      <c r="G38">
        <f t="shared" si="3"/>
        <v>0</v>
      </c>
      <c r="H38">
        <f t="shared" si="4"/>
        <v>0</v>
      </c>
      <c r="I38">
        <f t="shared" si="5"/>
        <v>0</v>
      </c>
      <c r="J38">
        <f t="shared" si="6"/>
        <v>0</v>
      </c>
      <c r="K38">
        <f t="shared" si="7"/>
        <v>0</v>
      </c>
      <c r="L38">
        <f t="shared" si="8"/>
        <v>0</v>
      </c>
    </row>
    <row r="39" spans="1:12">
      <c r="A39">
        <v>38</v>
      </c>
      <c r="B39">
        <v>0</v>
      </c>
      <c r="C39">
        <v>0</v>
      </c>
      <c r="D39">
        <f t="shared" si="0"/>
        <v>0</v>
      </c>
      <c r="E39">
        <f t="shared" si="1"/>
        <v>0</v>
      </c>
      <c r="F39">
        <f t="shared" si="2"/>
        <v>0</v>
      </c>
      <c r="G39">
        <f t="shared" si="3"/>
        <v>0</v>
      </c>
      <c r="H39">
        <f t="shared" si="4"/>
        <v>0</v>
      </c>
      <c r="I39">
        <f t="shared" si="5"/>
        <v>0</v>
      </c>
      <c r="J39">
        <f t="shared" si="6"/>
        <v>0</v>
      </c>
      <c r="K39">
        <f t="shared" si="7"/>
        <v>0</v>
      </c>
      <c r="L39">
        <f t="shared" si="8"/>
        <v>0</v>
      </c>
    </row>
    <row r="40" spans="1:12">
      <c r="A40">
        <v>39</v>
      </c>
      <c r="B40">
        <v>0</v>
      </c>
      <c r="C40">
        <v>0</v>
      </c>
      <c r="D40">
        <f t="shared" si="0"/>
        <v>0</v>
      </c>
      <c r="E40">
        <f t="shared" si="1"/>
        <v>0</v>
      </c>
      <c r="F40">
        <f t="shared" si="2"/>
        <v>0</v>
      </c>
      <c r="G40">
        <f t="shared" si="3"/>
        <v>0</v>
      </c>
      <c r="H40">
        <f t="shared" si="4"/>
        <v>0</v>
      </c>
      <c r="I40">
        <f t="shared" si="5"/>
        <v>0</v>
      </c>
      <c r="J40">
        <f t="shared" si="6"/>
        <v>0</v>
      </c>
      <c r="K40">
        <f t="shared" si="7"/>
        <v>0</v>
      </c>
      <c r="L40">
        <f t="shared" si="8"/>
        <v>0</v>
      </c>
    </row>
    <row r="41" spans="1:12">
      <c r="A41">
        <v>40</v>
      </c>
      <c r="D41">
        <f t="shared" si="0"/>
        <v>0</v>
      </c>
      <c r="E41">
        <f t="shared" si="1"/>
        <v>0</v>
      </c>
      <c r="F41">
        <f t="shared" si="2"/>
        <v>0</v>
      </c>
      <c r="G41">
        <f t="shared" si="3"/>
        <v>0</v>
      </c>
      <c r="H41">
        <f t="shared" si="4"/>
        <v>0</v>
      </c>
      <c r="I41">
        <f t="shared" si="5"/>
        <v>0</v>
      </c>
      <c r="J41">
        <f t="shared" si="6"/>
        <v>0</v>
      </c>
      <c r="K41">
        <f t="shared" si="7"/>
        <v>0</v>
      </c>
      <c r="L41">
        <f t="shared" si="8"/>
        <v>0</v>
      </c>
    </row>
  </sheetData>
  <sheetCalcPr fullCalcOnLoad="1"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K41"/>
  <sheetViews>
    <sheetView topLeftCell="B1" workbookViewId="0">
      <selection activeCell="Z18" sqref="Z18"/>
    </sheetView>
  </sheetViews>
  <sheetFormatPr defaultRowHeight="12.75"/>
  <cols>
    <col min="1" max="1" width="9.140625" hidden="1" customWidth="1"/>
    <col min="4" max="12" width="9.140625" hidden="1" customWidth="1"/>
    <col min="16" max="19" width="0" hidden="1" customWidth="1"/>
    <col min="20" max="20" width="9.28515625" hidden="1" customWidth="1"/>
    <col min="21" max="21" width="12.42578125" hidden="1" customWidth="1"/>
    <col min="22" max="22" width="10.85546875" hidden="1" customWidth="1"/>
    <col min="23" max="23" width="13" hidden="1" customWidth="1"/>
    <col min="24" max="24" width="12.42578125" hidden="1" customWidth="1"/>
    <col min="25" max="25" width="0" hidden="1" customWidth="1"/>
    <col min="26" max="26" width="10" bestFit="1" customWidth="1"/>
    <col min="27" max="27" width="12.42578125" bestFit="1" customWidth="1"/>
  </cols>
  <sheetData>
    <row r="1" spans="1:37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37">
      <c r="A2">
        <v>1</v>
      </c>
      <c r="B2">
        <f>$AC$6</f>
        <v>122</v>
      </c>
      <c r="C2">
        <f>$AC$2</f>
        <v>0</v>
      </c>
      <c r="D2">
        <f t="shared" ref="D2:D41" si="0">B2^2</f>
        <v>14884</v>
      </c>
      <c r="E2">
        <f t="shared" ref="E2:E41" si="1">B2^3</f>
        <v>1815848</v>
      </c>
      <c r="F2">
        <f t="shared" ref="F2:F41" si="2">B2^4</f>
        <v>221533456</v>
      </c>
      <c r="G2">
        <f t="shared" ref="G2:G41" si="3">B$2:B$65536^5</f>
        <v>27027081632</v>
      </c>
      <c r="H2">
        <f t="shared" ref="H2:H41" si="4">B2^6</f>
        <v>3297303959104</v>
      </c>
      <c r="I2">
        <f t="shared" ref="I2:I41" si="5">B2*C2</f>
        <v>0</v>
      </c>
      <c r="J2">
        <f t="shared" ref="J2:J41" si="6">D2*C2</f>
        <v>0</v>
      </c>
      <c r="K2">
        <f t="shared" ref="K2:K41" si="7">E2*C2</f>
        <v>0</v>
      </c>
      <c r="L2">
        <f t="shared" ref="L2:L41" si="8">IF(B2-C2=0,0,A2)</f>
        <v>1</v>
      </c>
      <c r="T2">
        <f>+R9</f>
        <v>8</v>
      </c>
      <c r="U2" s="6">
        <f>+R10</f>
        <v>718</v>
      </c>
      <c r="V2" s="7">
        <f>+R11</f>
        <v>68712</v>
      </c>
      <c r="W2" s="8">
        <f>+R12</f>
        <v>6905320</v>
      </c>
      <c r="X2" s="9">
        <f>+R16</f>
        <v>2800</v>
      </c>
      <c r="AC2">
        <f>Calculator!D22</f>
        <v>0</v>
      </c>
      <c r="AD2">
        <f>Calculator!E22</f>
        <v>100</v>
      </c>
      <c r="AE2">
        <f>Calculator!F22</f>
        <v>200</v>
      </c>
      <c r="AF2">
        <f>Calculator!G22</f>
        <v>300</v>
      </c>
      <c r="AG2">
        <f>Calculator!H22</f>
        <v>400</v>
      </c>
      <c r="AH2">
        <f>Calculator!I22</f>
        <v>500</v>
      </c>
      <c r="AI2">
        <f>Calculator!J22</f>
        <v>600</v>
      </c>
      <c r="AJ2">
        <f>Calculator!K22</f>
        <v>700</v>
      </c>
    </row>
    <row r="3" spans="1:37">
      <c r="A3">
        <v>2</v>
      </c>
      <c r="B3">
        <f>$AD$6</f>
        <v>114</v>
      </c>
      <c r="C3">
        <f>$AD$2</f>
        <v>100</v>
      </c>
      <c r="D3">
        <f t="shared" si="0"/>
        <v>12996</v>
      </c>
      <c r="E3">
        <f t="shared" si="1"/>
        <v>1481544</v>
      </c>
      <c r="F3">
        <f t="shared" si="2"/>
        <v>168896016</v>
      </c>
      <c r="G3">
        <f t="shared" si="3"/>
        <v>19254145824</v>
      </c>
      <c r="H3">
        <f t="shared" si="4"/>
        <v>2194972623936</v>
      </c>
      <c r="I3">
        <f t="shared" si="5"/>
        <v>11400</v>
      </c>
      <c r="J3">
        <f t="shared" si="6"/>
        <v>1299600</v>
      </c>
      <c r="K3">
        <f t="shared" si="7"/>
        <v>148154400</v>
      </c>
      <c r="L3">
        <f t="shared" si="8"/>
        <v>2</v>
      </c>
      <c r="T3">
        <f>+R10</f>
        <v>718</v>
      </c>
      <c r="U3" s="7">
        <f>+R11</f>
        <v>68712</v>
      </c>
      <c r="V3" s="8">
        <f>+R12</f>
        <v>6905320</v>
      </c>
      <c r="W3" s="10">
        <f>+R13</f>
        <v>719732580</v>
      </c>
      <c r="X3" s="7">
        <f>+R17</f>
        <v>209200</v>
      </c>
      <c r="AC3" t="str">
        <f>Calculator!D23</f>
        <v xml:space="preserve"> </v>
      </c>
      <c r="AD3" t="s">
        <v>9</v>
      </c>
      <c r="AE3" t="s">
        <v>9</v>
      </c>
      <c r="AF3" t="s">
        <v>9</v>
      </c>
      <c r="AG3" t="s">
        <v>9</v>
      </c>
      <c r="AH3" t="s">
        <v>9</v>
      </c>
      <c r="AI3" t="s">
        <v>9</v>
      </c>
      <c r="AJ3" t="s">
        <v>9</v>
      </c>
      <c r="AK3" t="s">
        <v>9</v>
      </c>
    </row>
    <row r="4" spans="1:37">
      <c r="A4">
        <v>3</v>
      </c>
      <c r="B4">
        <f>$AE$6</f>
        <v>105</v>
      </c>
      <c r="C4">
        <f>$AE$2</f>
        <v>200</v>
      </c>
      <c r="D4">
        <f t="shared" si="0"/>
        <v>11025</v>
      </c>
      <c r="E4">
        <f t="shared" si="1"/>
        <v>1157625</v>
      </c>
      <c r="F4">
        <f t="shared" si="2"/>
        <v>121550625</v>
      </c>
      <c r="G4">
        <f t="shared" si="3"/>
        <v>12762815625</v>
      </c>
      <c r="H4">
        <f t="shared" si="4"/>
        <v>1340095640625</v>
      </c>
      <c r="I4">
        <f t="shared" si="5"/>
        <v>21000</v>
      </c>
      <c r="J4">
        <f t="shared" si="6"/>
        <v>2205000</v>
      </c>
      <c r="K4">
        <f t="shared" si="7"/>
        <v>231525000</v>
      </c>
      <c r="L4">
        <f t="shared" si="8"/>
        <v>3</v>
      </c>
      <c r="T4">
        <f>+R11</f>
        <v>68712</v>
      </c>
      <c r="U4" s="8">
        <f>+R12</f>
        <v>6905320</v>
      </c>
      <c r="V4" s="10">
        <f>+R13</f>
        <v>719732580</v>
      </c>
      <c r="W4" s="8">
        <f>+R14</f>
        <v>77088277288</v>
      </c>
      <c r="X4" s="8">
        <f>+R18</f>
        <v>16674400</v>
      </c>
      <c r="AC4">
        <f>Calculator!D24</f>
        <v>145</v>
      </c>
      <c r="AD4">
        <f>Calculator!E24</f>
        <v>138</v>
      </c>
      <c r="AE4">
        <f>Calculator!F24</f>
        <v>130</v>
      </c>
      <c r="AF4">
        <f>Calculator!G24</f>
        <v>123</v>
      </c>
      <c r="AG4">
        <f>Calculator!H24</f>
        <v>114</v>
      </c>
      <c r="AH4">
        <f>Calculator!I24</f>
        <v>102</v>
      </c>
      <c r="AI4">
        <f>Calculator!J24</f>
        <v>90</v>
      </c>
      <c r="AJ4">
        <f>Calculator!K24</f>
        <v>75</v>
      </c>
    </row>
    <row r="5" spans="1:37">
      <c r="A5">
        <v>4</v>
      </c>
      <c r="B5">
        <f>$AF$6</f>
        <v>97</v>
      </c>
      <c r="C5">
        <f>$AF$2</f>
        <v>300</v>
      </c>
      <c r="D5">
        <f t="shared" si="0"/>
        <v>9409</v>
      </c>
      <c r="E5">
        <f t="shared" si="1"/>
        <v>912673</v>
      </c>
      <c r="F5">
        <f t="shared" si="2"/>
        <v>88529281</v>
      </c>
      <c r="G5">
        <f t="shared" si="3"/>
        <v>8587340257</v>
      </c>
      <c r="H5">
        <f t="shared" si="4"/>
        <v>832972004929</v>
      </c>
      <c r="I5">
        <f t="shared" si="5"/>
        <v>29100</v>
      </c>
      <c r="J5">
        <f t="shared" si="6"/>
        <v>2822700</v>
      </c>
      <c r="K5">
        <f t="shared" si="7"/>
        <v>273801900</v>
      </c>
      <c r="L5">
        <f t="shared" si="8"/>
        <v>4</v>
      </c>
      <c r="T5" s="8">
        <f>+R12</f>
        <v>6905320</v>
      </c>
      <c r="U5" s="10">
        <f>+R13</f>
        <v>719732580</v>
      </c>
      <c r="V5" s="8">
        <f>+R14</f>
        <v>77088277288</v>
      </c>
      <c r="W5" s="8">
        <f>+R15</f>
        <v>8429214586092</v>
      </c>
      <c r="X5" s="8">
        <f>+R19</f>
        <v>1406611600</v>
      </c>
      <c r="AC5" t="s">
        <v>9</v>
      </c>
      <c r="AD5" t="s">
        <v>9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</row>
    <row r="6" spans="1:37">
      <c r="A6">
        <v>5</v>
      </c>
      <c r="B6">
        <f>$AG$6</f>
        <v>88</v>
      </c>
      <c r="C6">
        <f>$AG$2</f>
        <v>400</v>
      </c>
      <c r="D6">
        <f t="shared" si="0"/>
        <v>7744</v>
      </c>
      <c r="E6">
        <f t="shared" si="1"/>
        <v>681472</v>
      </c>
      <c r="F6">
        <f t="shared" si="2"/>
        <v>59969536</v>
      </c>
      <c r="G6">
        <f t="shared" si="3"/>
        <v>5277319168</v>
      </c>
      <c r="H6">
        <f t="shared" si="4"/>
        <v>464404086784</v>
      </c>
      <c r="I6">
        <f t="shared" si="5"/>
        <v>35200</v>
      </c>
      <c r="J6">
        <f t="shared" si="6"/>
        <v>3097600</v>
      </c>
      <c r="K6">
        <f t="shared" si="7"/>
        <v>272588800</v>
      </c>
      <c r="L6">
        <f t="shared" si="8"/>
        <v>5</v>
      </c>
      <c r="AC6">
        <f>Calculator!D26</f>
        <v>122</v>
      </c>
      <c r="AD6">
        <f>Calculator!E26</f>
        <v>114</v>
      </c>
      <c r="AE6">
        <f>Calculator!F26</f>
        <v>105</v>
      </c>
      <c r="AF6">
        <f>Calculator!G26</f>
        <v>97</v>
      </c>
      <c r="AG6">
        <f>Calculator!H26</f>
        <v>88</v>
      </c>
      <c r="AH6">
        <f>Calculator!I26</f>
        <v>77</v>
      </c>
      <c r="AI6">
        <f>Calculator!J26</f>
        <v>65</v>
      </c>
      <c r="AJ6">
        <f>Calculator!K26</f>
        <v>50</v>
      </c>
    </row>
    <row r="7" spans="1:37">
      <c r="A7">
        <v>6</v>
      </c>
      <c r="B7">
        <f>$AH$6</f>
        <v>77</v>
      </c>
      <c r="C7">
        <f>$AH$2</f>
        <v>500</v>
      </c>
      <c r="D7">
        <f t="shared" si="0"/>
        <v>5929</v>
      </c>
      <c r="E7">
        <f t="shared" si="1"/>
        <v>456533</v>
      </c>
      <c r="F7">
        <f t="shared" si="2"/>
        <v>35153041</v>
      </c>
      <c r="G7">
        <f t="shared" si="3"/>
        <v>2706784157</v>
      </c>
      <c r="H7">
        <f t="shared" si="4"/>
        <v>208422380089</v>
      </c>
      <c r="I7">
        <f t="shared" si="5"/>
        <v>38500</v>
      </c>
      <c r="J7">
        <f t="shared" si="6"/>
        <v>2964500</v>
      </c>
      <c r="K7">
        <f t="shared" si="7"/>
        <v>228266500</v>
      </c>
      <c r="L7">
        <f t="shared" si="8"/>
        <v>6</v>
      </c>
      <c r="T7">
        <v>1</v>
      </c>
      <c r="U7" s="11">
        <f>+U2/R9</f>
        <v>89.75</v>
      </c>
      <c r="V7" s="7">
        <f>+V2/R9</f>
        <v>8589</v>
      </c>
      <c r="W7" s="8">
        <f>+W2/R9</f>
        <v>863165</v>
      </c>
      <c r="X7" s="11">
        <f>+X2/R9</f>
        <v>350</v>
      </c>
    </row>
    <row r="8" spans="1:37">
      <c r="A8">
        <v>7</v>
      </c>
      <c r="B8">
        <f>$AI$6</f>
        <v>65</v>
      </c>
      <c r="C8">
        <f>$AI$2</f>
        <v>600</v>
      </c>
      <c r="D8">
        <f t="shared" si="0"/>
        <v>4225</v>
      </c>
      <c r="E8">
        <f t="shared" si="1"/>
        <v>274625</v>
      </c>
      <c r="F8">
        <f t="shared" si="2"/>
        <v>17850625</v>
      </c>
      <c r="G8">
        <f t="shared" si="3"/>
        <v>1160290625</v>
      </c>
      <c r="H8">
        <f t="shared" si="4"/>
        <v>75418890625</v>
      </c>
      <c r="I8">
        <f t="shared" si="5"/>
        <v>39000</v>
      </c>
      <c r="J8">
        <f t="shared" si="6"/>
        <v>2535000</v>
      </c>
      <c r="K8">
        <f t="shared" si="7"/>
        <v>164775000</v>
      </c>
      <c r="L8">
        <f t="shared" si="8"/>
        <v>7</v>
      </c>
      <c r="N8" t="s">
        <v>20</v>
      </c>
      <c r="O8" t="s">
        <v>21</v>
      </c>
      <c r="T8">
        <f>+$T$3*(-1)*T7+T3</f>
        <v>0</v>
      </c>
      <c r="U8" s="7">
        <f>+$T$3*(-1)*U7+U3</f>
        <v>4271.5</v>
      </c>
      <c r="V8" s="8">
        <f>+$T$3*(-1)*V7+V3</f>
        <v>738418</v>
      </c>
      <c r="W8" s="8">
        <f>+$T$3*(-1)*W7+W3</f>
        <v>99980110</v>
      </c>
      <c r="X8" s="7">
        <f>+$T$3*(-1)*X7+X3</f>
        <v>-42100</v>
      </c>
      <c r="AC8" t="s">
        <v>9</v>
      </c>
      <c r="AD8" t="s">
        <v>9</v>
      </c>
      <c r="AE8" t="s">
        <v>9</v>
      </c>
      <c r="AF8" t="s">
        <v>9</v>
      </c>
      <c r="AG8" t="s">
        <v>9</v>
      </c>
      <c r="AH8" t="s">
        <v>9</v>
      </c>
      <c r="AI8" t="s">
        <v>9</v>
      </c>
      <c r="AJ8" t="s">
        <v>9</v>
      </c>
      <c r="AK8" t="s">
        <v>9</v>
      </c>
    </row>
    <row r="9" spans="1:37">
      <c r="A9">
        <v>8</v>
      </c>
      <c r="B9">
        <f>$AJ$6</f>
        <v>50</v>
      </c>
      <c r="C9">
        <f>$AJ$2</f>
        <v>700</v>
      </c>
      <c r="D9">
        <f t="shared" si="0"/>
        <v>2500</v>
      </c>
      <c r="E9">
        <f t="shared" si="1"/>
        <v>125000</v>
      </c>
      <c r="F9">
        <f t="shared" si="2"/>
        <v>6250000</v>
      </c>
      <c r="G9">
        <f t="shared" si="3"/>
        <v>312500000</v>
      </c>
      <c r="H9">
        <f t="shared" si="4"/>
        <v>15625000000</v>
      </c>
      <c r="I9">
        <f t="shared" si="5"/>
        <v>35000</v>
      </c>
      <c r="J9">
        <f t="shared" si="6"/>
        <v>1750000</v>
      </c>
      <c r="K9">
        <f t="shared" si="7"/>
        <v>87500000</v>
      </c>
      <c r="L9">
        <f t="shared" si="8"/>
        <v>8</v>
      </c>
      <c r="N9">
        <f>$AC$9</f>
        <v>122</v>
      </c>
      <c r="O9">
        <f>IF(N9&lt;0.95*MAX($B:$B),$X$24+$X$25*N9+$X$26*N9^2+$X$27*N9^3,0)</f>
        <v>0</v>
      </c>
      <c r="Q9" t="s">
        <v>22</v>
      </c>
      <c r="R9">
        <f>MAX(L:L)</f>
        <v>8</v>
      </c>
      <c r="T9">
        <f>+$T$4*(-1)*T7+T4</f>
        <v>0</v>
      </c>
      <c r="U9" s="8">
        <f>+$T$4*(-1)*U7+U4</f>
        <v>738418</v>
      </c>
      <c r="V9" s="10">
        <f>+$T$4*(-1)*V7+V4</f>
        <v>129565212</v>
      </c>
      <c r="W9" s="8">
        <f>+$T$4*(-1)*W7+W4</f>
        <v>17778483808</v>
      </c>
      <c r="X9" s="8">
        <f>+$T$4*(-1)*X7+X4</f>
        <v>-7374800</v>
      </c>
      <c r="Z9">
        <f>'high gauss'!O9</f>
        <v>305.97418266070008</v>
      </c>
      <c r="AA9">
        <f>SUM(O9,Z9)</f>
        <v>305.97418266070008</v>
      </c>
      <c r="AC9">
        <f>Calculator!D47</f>
        <v>122</v>
      </c>
      <c r="AD9">
        <f>Calculator!E47</f>
        <v>114</v>
      </c>
      <c r="AE9">
        <f>Calculator!F47</f>
        <v>105</v>
      </c>
      <c r="AF9">
        <f>Calculator!G47</f>
        <v>97</v>
      </c>
      <c r="AG9">
        <f>Calculator!H47</f>
        <v>88</v>
      </c>
      <c r="AH9">
        <f>Calculator!I47</f>
        <v>77</v>
      </c>
      <c r="AI9">
        <f>Calculator!J47</f>
        <v>65</v>
      </c>
      <c r="AJ9">
        <f>Calculator!K47</f>
        <v>50</v>
      </c>
    </row>
    <row r="10" spans="1:37">
      <c r="A10">
        <v>9</v>
      </c>
      <c r="B10">
        <v>0</v>
      </c>
      <c r="C10">
        <v>0</v>
      </c>
      <c r="D10">
        <f t="shared" si="0"/>
        <v>0</v>
      </c>
      <c r="E10">
        <f t="shared" si="1"/>
        <v>0</v>
      </c>
      <c r="F10">
        <f t="shared" si="2"/>
        <v>0</v>
      </c>
      <c r="G10">
        <f t="shared" si="3"/>
        <v>0</v>
      </c>
      <c r="H10">
        <f t="shared" si="4"/>
        <v>0</v>
      </c>
      <c r="I10">
        <f t="shared" si="5"/>
        <v>0</v>
      </c>
      <c r="J10">
        <f t="shared" si="6"/>
        <v>0</v>
      </c>
      <c r="K10">
        <f t="shared" si="7"/>
        <v>0</v>
      </c>
      <c r="L10">
        <f t="shared" si="8"/>
        <v>0</v>
      </c>
      <c r="N10">
        <f>$AD$9</f>
        <v>114</v>
      </c>
      <c r="O10">
        <f t="shared" ref="O10:O23" si="9">IF(N10&lt;0.95*MAX($B:$B),$X$24+$X$25*N10+$X$26*N10^2+$X$27*N10^3,0)</f>
        <v>98.656645658772277</v>
      </c>
      <c r="Q10" t="s">
        <v>24</v>
      </c>
      <c r="R10">
        <f>SUM(B:B)</f>
        <v>718</v>
      </c>
      <c r="T10">
        <f>+T7*$T$5*(-1)+T5</f>
        <v>0</v>
      </c>
      <c r="U10" s="8">
        <f>+U7*$T$5*(-1)+U5</f>
        <v>99980110</v>
      </c>
      <c r="V10" s="8">
        <f>+V7*$T$5*(-1)+V5</f>
        <v>17778483808</v>
      </c>
      <c r="W10" s="8">
        <f>+W7*$T$5*(-1)+W5</f>
        <v>2468784048292</v>
      </c>
      <c r="X10" s="8">
        <f>+X7*$T$5*(-1)+X5</f>
        <v>-1010250400</v>
      </c>
      <c r="Z10">
        <f>'high gauss'!O10</f>
        <v>392.54571373468735</v>
      </c>
      <c r="AA10">
        <f t="shared" ref="AA10:AA16" si="10">SUM(O10,Z10)</f>
        <v>491.20235939345963</v>
      </c>
    </row>
    <row r="11" spans="1:37">
      <c r="A11">
        <v>10</v>
      </c>
      <c r="B11">
        <v>0</v>
      </c>
      <c r="C11">
        <v>0</v>
      </c>
      <c r="D11">
        <f t="shared" si="0"/>
        <v>0</v>
      </c>
      <c r="E11">
        <f t="shared" si="1"/>
        <v>0</v>
      </c>
      <c r="F11">
        <f t="shared" si="2"/>
        <v>0</v>
      </c>
      <c r="G11">
        <f t="shared" si="3"/>
        <v>0</v>
      </c>
      <c r="H11">
        <f t="shared" si="4"/>
        <v>0</v>
      </c>
      <c r="I11">
        <f t="shared" si="5"/>
        <v>0</v>
      </c>
      <c r="J11">
        <f t="shared" si="6"/>
        <v>0</v>
      </c>
      <c r="K11">
        <f t="shared" si="7"/>
        <v>0</v>
      </c>
      <c r="L11">
        <f t="shared" si="8"/>
        <v>0</v>
      </c>
      <c r="N11">
        <f>$AE$9</f>
        <v>105</v>
      </c>
      <c r="O11">
        <f t="shared" si="9"/>
        <v>206.57442056737153</v>
      </c>
      <c r="Q11" t="s">
        <v>25</v>
      </c>
      <c r="R11">
        <f>SUM(D:D)</f>
        <v>68712</v>
      </c>
      <c r="X11" t="s">
        <v>9</v>
      </c>
      <c r="Z11">
        <f>'high gauss'!O11</f>
        <v>478.9354932803821</v>
      </c>
      <c r="AA11">
        <f t="shared" si="10"/>
        <v>685.50991384775364</v>
      </c>
    </row>
    <row r="12" spans="1:37">
      <c r="A12">
        <v>11</v>
      </c>
      <c r="B12">
        <v>0</v>
      </c>
      <c r="C12">
        <v>0</v>
      </c>
      <c r="D12">
        <f t="shared" si="0"/>
        <v>0</v>
      </c>
      <c r="E12">
        <f t="shared" si="1"/>
        <v>0</v>
      </c>
      <c r="F12">
        <f t="shared" si="2"/>
        <v>0</v>
      </c>
      <c r="G12">
        <f t="shared" si="3"/>
        <v>0</v>
      </c>
      <c r="H12">
        <f t="shared" si="4"/>
        <v>0</v>
      </c>
      <c r="I12">
        <f t="shared" si="5"/>
        <v>0</v>
      </c>
      <c r="J12">
        <f t="shared" si="6"/>
        <v>0</v>
      </c>
      <c r="K12">
        <f t="shared" si="7"/>
        <v>0</v>
      </c>
      <c r="L12">
        <f t="shared" si="8"/>
        <v>0</v>
      </c>
      <c r="N12">
        <f>$AF$9</f>
        <v>97</v>
      </c>
      <c r="O12">
        <f t="shared" si="9"/>
        <v>297.99629967817742</v>
      </c>
      <c r="Q12" t="s">
        <v>26</v>
      </c>
      <c r="R12">
        <f>SUM(E:E)</f>
        <v>6905320</v>
      </c>
      <c r="Z12">
        <f>'high gauss'!O12</f>
        <v>546.96543164500963</v>
      </c>
      <c r="AA12">
        <f t="shared" si="10"/>
        <v>844.961731323187</v>
      </c>
    </row>
    <row r="13" spans="1:37">
      <c r="A13">
        <v>12</v>
      </c>
      <c r="B13">
        <v>0</v>
      </c>
      <c r="C13">
        <v>0</v>
      </c>
      <c r="D13">
        <f t="shared" si="0"/>
        <v>0</v>
      </c>
      <c r="E13">
        <f t="shared" si="1"/>
        <v>0</v>
      </c>
      <c r="F13">
        <f t="shared" si="2"/>
        <v>0</v>
      </c>
      <c r="G13">
        <f t="shared" si="3"/>
        <v>0</v>
      </c>
      <c r="H13">
        <f t="shared" si="4"/>
        <v>0</v>
      </c>
      <c r="I13">
        <f t="shared" si="5"/>
        <v>0</v>
      </c>
      <c r="J13">
        <f t="shared" si="6"/>
        <v>0</v>
      </c>
      <c r="K13">
        <f t="shared" si="7"/>
        <v>0</v>
      </c>
      <c r="L13">
        <f t="shared" si="8"/>
        <v>0</v>
      </c>
      <c r="N13">
        <f>$AG$9</f>
        <v>88</v>
      </c>
      <c r="O13">
        <f t="shared" si="9"/>
        <v>394.56604752534588</v>
      </c>
      <c r="Q13" t="s">
        <v>27</v>
      </c>
      <c r="R13">
        <f>SUM(F:F)</f>
        <v>719732580</v>
      </c>
      <c r="T13">
        <f>+T14*$U$7*(-1)+T7</f>
        <v>1</v>
      </c>
      <c r="U13">
        <f>+U14*$U$7*(-1)+U7</f>
        <v>0</v>
      </c>
      <c r="V13" s="7">
        <f>+V14*$U$7*(-1)+V7</f>
        <v>-6926.1622380896642</v>
      </c>
      <c r="W13" s="8">
        <f>+W14*$U$7*(-1)+W7</f>
        <v>-1237552.5166803231</v>
      </c>
      <c r="X13" s="11">
        <f>+X14*$U$7*(-1)+X7</f>
        <v>1234.5780170900152</v>
      </c>
      <c r="Z13">
        <f>'high gauss'!O13</f>
        <v>614.83599120786221</v>
      </c>
      <c r="AA13">
        <f t="shared" si="10"/>
        <v>1009.4020387332081</v>
      </c>
    </row>
    <row r="14" spans="1:37">
      <c r="A14">
        <v>13</v>
      </c>
      <c r="B14">
        <v>0</v>
      </c>
      <c r="C14">
        <v>0</v>
      </c>
      <c r="D14">
        <f t="shared" si="0"/>
        <v>0</v>
      </c>
      <c r="E14">
        <f t="shared" si="1"/>
        <v>0</v>
      </c>
      <c r="F14">
        <f t="shared" si="2"/>
        <v>0</v>
      </c>
      <c r="G14">
        <f t="shared" si="3"/>
        <v>0</v>
      </c>
      <c r="H14">
        <f t="shared" si="4"/>
        <v>0</v>
      </c>
      <c r="I14">
        <f t="shared" si="5"/>
        <v>0</v>
      </c>
      <c r="J14">
        <f t="shared" si="6"/>
        <v>0</v>
      </c>
      <c r="K14">
        <f t="shared" si="7"/>
        <v>0</v>
      </c>
      <c r="L14">
        <f t="shared" si="8"/>
        <v>0</v>
      </c>
      <c r="N14">
        <f>$AH$9</f>
        <v>77</v>
      </c>
      <c r="O14">
        <f t="shared" si="9"/>
        <v>501.68952046161155</v>
      </c>
      <c r="Q14" t="s">
        <v>28</v>
      </c>
      <c r="R14">
        <f>SUM(G:G)</f>
        <v>77088277288</v>
      </c>
      <c r="T14">
        <f>+T8/U8</f>
        <v>0</v>
      </c>
      <c r="U14">
        <f>+U8/U8</f>
        <v>1</v>
      </c>
      <c r="V14" s="6">
        <f>+V8/U8</f>
        <v>172.87088844668151</v>
      </c>
      <c r="W14" s="7">
        <f>+W8/U8</f>
        <v>23406.32330563034</v>
      </c>
      <c r="X14" s="12">
        <f>+X8/U8</f>
        <v>-9.8560224745405591</v>
      </c>
      <c r="Z14">
        <f>'high gauss'!O14</f>
        <v>687.17946810394949</v>
      </c>
      <c r="AA14">
        <f t="shared" si="10"/>
        <v>1188.868988565561</v>
      </c>
    </row>
    <row r="15" spans="1:37">
      <c r="A15">
        <v>14</v>
      </c>
      <c r="B15">
        <v>0</v>
      </c>
      <c r="C15">
        <v>0</v>
      </c>
      <c r="D15">
        <f t="shared" si="0"/>
        <v>0</v>
      </c>
      <c r="E15">
        <f t="shared" si="1"/>
        <v>0</v>
      </c>
      <c r="F15">
        <f t="shared" si="2"/>
        <v>0</v>
      </c>
      <c r="G15">
        <f t="shared" si="3"/>
        <v>0</v>
      </c>
      <c r="H15">
        <f t="shared" si="4"/>
        <v>0</v>
      </c>
      <c r="I15">
        <f t="shared" si="5"/>
        <v>0</v>
      </c>
      <c r="J15">
        <f t="shared" si="6"/>
        <v>0</v>
      </c>
      <c r="K15">
        <f t="shared" si="7"/>
        <v>0</v>
      </c>
      <c r="L15">
        <f t="shared" si="8"/>
        <v>0</v>
      </c>
      <c r="N15">
        <f>$AI$9</f>
        <v>65</v>
      </c>
      <c r="O15">
        <f t="shared" si="9"/>
        <v>602.17890211316421</v>
      </c>
      <c r="Q15" t="s">
        <v>29</v>
      </c>
      <c r="R15">
        <f>SUM(H:H)</f>
        <v>8429214586092</v>
      </c>
      <c r="T15">
        <f>+T14*$U$9*(-1)+T9</f>
        <v>0</v>
      </c>
      <c r="U15">
        <f>+U14*$U$9*(-1)+U9</f>
        <v>0</v>
      </c>
      <c r="V15" s="8">
        <f>+V14*$U$9*(-1)+V9</f>
        <v>1914236.2949783355</v>
      </c>
      <c r="W15" s="8">
        <f>+W14*$U$9*(-1)+W9</f>
        <v>494833365.30305481</v>
      </c>
      <c r="X15" s="8">
        <f>+X14*$U$9*(-1)+X9</f>
        <v>-96935.596394709311</v>
      </c>
      <c r="Z15">
        <f>'high gauss'!O15</f>
        <v>755.43827609466121</v>
      </c>
      <c r="AA15">
        <f t="shared" si="10"/>
        <v>1357.6171782078254</v>
      </c>
    </row>
    <row r="16" spans="1:37">
      <c r="A16">
        <v>15</v>
      </c>
      <c r="B16">
        <v>0</v>
      </c>
      <c r="C16">
        <v>0</v>
      </c>
      <c r="D16">
        <f t="shared" si="0"/>
        <v>0</v>
      </c>
      <c r="E16">
        <f t="shared" si="1"/>
        <v>0</v>
      </c>
      <c r="F16">
        <f t="shared" si="2"/>
        <v>0</v>
      </c>
      <c r="G16">
        <f t="shared" si="3"/>
        <v>0</v>
      </c>
      <c r="H16">
        <f t="shared" si="4"/>
        <v>0</v>
      </c>
      <c r="I16">
        <f t="shared" si="5"/>
        <v>0</v>
      </c>
      <c r="J16">
        <f t="shared" si="6"/>
        <v>0</v>
      </c>
      <c r="K16">
        <f t="shared" si="7"/>
        <v>0</v>
      </c>
      <c r="L16">
        <f t="shared" si="8"/>
        <v>0</v>
      </c>
      <c r="N16">
        <f>$AJ$9</f>
        <v>50</v>
      </c>
      <c r="O16">
        <f t="shared" si="9"/>
        <v>699.07781577840944</v>
      </c>
      <c r="Q16" t="s">
        <v>30</v>
      </c>
      <c r="R16">
        <f>SUM(C:C)</f>
        <v>2800</v>
      </c>
      <c r="T16">
        <f>+T14*$U$10*(-1)+T10</f>
        <v>0</v>
      </c>
      <c r="U16">
        <f>+U14*$U$10*(-1)+U10</f>
        <v>0</v>
      </c>
      <c r="V16" s="8">
        <f>+V14*$U$10*(-1)+V10</f>
        <v>494833365.30305481</v>
      </c>
      <c r="W16" s="10">
        <f>+W14*$U$10*(-1)+W10</f>
        <v>128617269499.51514</v>
      </c>
      <c r="X16" s="8">
        <f>+X14*$U$10*(-1)+X10</f>
        <v>-24844188.832962751</v>
      </c>
      <c r="Z16">
        <f>'high gauss'!O16</f>
        <v>829.73278237664965</v>
      </c>
      <c r="AA16">
        <f t="shared" si="10"/>
        <v>1528.8105981550591</v>
      </c>
    </row>
    <row r="17" spans="1:25">
      <c r="A17">
        <v>16</v>
      </c>
      <c r="B17">
        <v>0</v>
      </c>
      <c r="C17">
        <v>0</v>
      </c>
      <c r="D17">
        <f t="shared" si="0"/>
        <v>0</v>
      </c>
      <c r="E17">
        <f t="shared" si="1"/>
        <v>0</v>
      </c>
      <c r="F17">
        <f t="shared" si="2"/>
        <v>0</v>
      </c>
      <c r="G17">
        <f t="shared" si="3"/>
        <v>0</v>
      </c>
      <c r="H17">
        <f t="shared" si="4"/>
        <v>0</v>
      </c>
      <c r="I17">
        <f t="shared" si="5"/>
        <v>0</v>
      </c>
      <c r="J17">
        <f t="shared" si="6"/>
        <v>0</v>
      </c>
      <c r="K17">
        <f t="shared" si="7"/>
        <v>0</v>
      </c>
      <c r="L17">
        <f t="shared" si="8"/>
        <v>0</v>
      </c>
      <c r="N17">
        <v>3.0744396825396829</v>
      </c>
      <c r="O17">
        <f t="shared" si="9"/>
        <v>730.76350463162839</v>
      </c>
      <c r="Q17" t="s">
        <v>31</v>
      </c>
      <c r="R17">
        <f>SUM(I:I)</f>
        <v>209200</v>
      </c>
    </row>
    <row r="18" spans="1:25">
      <c r="A18">
        <v>17</v>
      </c>
      <c r="B18">
        <v>0</v>
      </c>
      <c r="C18">
        <v>0</v>
      </c>
      <c r="D18">
        <f t="shared" si="0"/>
        <v>0</v>
      </c>
      <c r="E18">
        <f t="shared" si="1"/>
        <v>0</v>
      </c>
      <c r="F18">
        <f t="shared" si="2"/>
        <v>0</v>
      </c>
      <c r="G18">
        <f t="shared" si="3"/>
        <v>0</v>
      </c>
      <c r="H18">
        <f t="shared" si="4"/>
        <v>0</v>
      </c>
      <c r="I18">
        <f t="shared" si="5"/>
        <v>0</v>
      </c>
      <c r="J18">
        <f t="shared" si="6"/>
        <v>0</v>
      </c>
      <c r="K18">
        <f t="shared" si="7"/>
        <v>0</v>
      </c>
      <c r="L18">
        <f t="shared" si="8"/>
        <v>0</v>
      </c>
      <c r="N18">
        <v>3.1949301587301582</v>
      </c>
      <c r="O18">
        <f t="shared" si="9"/>
        <v>731.31512804801082</v>
      </c>
      <c r="Q18" t="s">
        <v>32</v>
      </c>
      <c r="R18">
        <f>SUM(J:J)</f>
        <v>16674400</v>
      </c>
      <c r="T18">
        <f>+T20*$V$13*(-1)+T13</f>
        <v>1</v>
      </c>
      <c r="U18">
        <f>+U20*$V$13*(-1)+U13</f>
        <v>0</v>
      </c>
      <c r="V18">
        <f>+V20*$V$13*(-1)+V13</f>
        <v>0</v>
      </c>
      <c r="W18" s="10">
        <f>+W20*$V$13*(-1)+W13</f>
        <v>552872.30072584539</v>
      </c>
      <c r="X18" s="11">
        <f>+X20*$V$13*(-1)+X13</f>
        <v>883.84197210068191</v>
      </c>
    </row>
    <row r="19" spans="1:25">
      <c r="A19">
        <v>18</v>
      </c>
      <c r="B19">
        <v>0</v>
      </c>
      <c r="C19">
        <v>0</v>
      </c>
      <c r="D19">
        <f t="shared" si="0"/>
        <v>0</v>
      </c>
      <c r="E19">
        <f t="shared" si="1"/>
        <v>0</v>
      </c>
      <c r="F19">
        <f t="shared" si="2"/>
        <v>0</v>
      </c>
      <c r="G19">
        <f t="shared" si="3"/>
        <v>0</v>
      </c>
      <c r="H19">
        <f t="shared" si="4"/>
        <v>0</v>
      </c>
      <c r="I19">
        <f t="shared" si="5"/>
        <v>0</v>
      </c>
      <c r="J19">
        <f t="shared" si="6"/>
        <v>0</v>
      </c>
      <c r="K19">
        <f t="shared" si="7"/>
        <v>0</v>
      </c>
      <c r="L19">
        <f t="shared" si="8"/>
        <v>0</v>
      </c>
      <c r="N19">
        <v>3.3638714285714286</v>
      </c>
      <c r="O19">
        <f t="shared" si="9"/>
        <v>732.08238366316118</v>
      </c>
      <c r="Q19" t="s">
        <v>33</v>
      </c>
      <c r="R19">
        <f>SUM(K:K)</f>
        <v>1406611600</v>
      </c>
      <c r="T19">
        <f>+T20*$V$14*(-1)+T14</f>
        <v>0</v>
      </c>
      <c r="U19">
        <f>+U20*$V$14*(-1)+U14</f>
        <v>1</v>
      </c>
      <c r="V19">
        <f>+V20*$V$14*(-1)+V14</f>
        <v>0</v>
      </c>
      <c r="W19" s="7">
        <f>+W20*$V$14*(-1)+W14</f>
        <v>-21281.097843684209</v>
      </c>
      <c r="X19" s="13">
        <f>+X20*$V$14*(-1)+X14</f>
        <v>-1.1019607556073758</v>
      </c>
    </row>
    <row r="20" spans="1:25">
      <c r="A20">
        <v>19</v>
      </c>
      <c r="B20">
        <v>0</v>
      </c>
      <c r="C20">
        <v>0</v>
      </c>
      <c r="D20">
        <f t="shared" si="0"/>
        <v>0</v>
      </c>
      <c r="E20">
        <f t="shared" si="1"/>
        <v>0</v>
      </c>
      <c r="F20">
        <f t="shared" si="2"/>
        <v>0</v>
      </c>
      <c r="G20">
        <f t="shared" si="3"/>
        <v>0</v>
      </c>
      <c r="H20">
        <f t="shared" si="4"/>
        <v>0</v>
      </c>
      <c r="I20">
        <f t="shared" si="5"/>
        <v>0</v>
      </c>
      <c r="J20">
        <f t="shared" si="6"/>
        <v>0</v>
      </c>
      <c r="K20">
        <f t="shared" si="7"/>
        <v>0</v>
      </c>
      <c r="L20">
        <f t="shared" si="8"/>
        <v>0</v>
      </c>
      <c r="N20">
        <v>3.534936507936508</v>
      </c>
      <c r="O20">
        <f t="shared" si="9"/>
        <v>732.85193837867587</v>
      </c>
      <c r="T20">
        <f>+T15/V15</f>
        <v>0</v>
      </c>
      <c r="U20">
        <f>+U15/V15</f>
        <v>0</v>
      </c>
      <c r="V20">
        <f>+V15/V15</f>
        <v>1</v>
      </c>
      <c r="W20" s="9">
        <f>+W15/V15</f>
        <v>258.50171507099918</v>
      </c>
      <c r="X20" s="12">
        <f>+X15/V15</f>
        <v>-5.0639305423788541E-2</v>
      </c>
    </row>
    <row r="21" spans="1:25">
      <c r="A21">
        <v>20</v>
      </c>
      <c r="B21">
        <v>0</v>
      </c>
      <c r="C21">
        <v>0</v>
      </c>
      <c r="D21">
        <f t="shared" si="0"/>
        <v>0</v>
      </c>
      <c r="E21">
        <f t="shared" si="1"/>
        <v>0</v>
      </c>
      <c r="F21">
        <f t="shared" si="2"/>
        <v>0</v>
      </c>
      <c r="G21">
        <f t="shared" si="3"/>
        <v>0</v>
      </c>
      <c r="H21">
        <f t="shared" si="4"/>
        <v>0</v>
      </c>
      <c r="I21">
        <f t="shared" si="5"/>
        <v>0</v>
      </c>
      <c r="J21">
        <f t="shared" si="6"/>
        <v>0</v>
      </c>
      <c r="K21">
        <f t="shared" si="7"/>
        <v>0</v>
      </c>
      <c r="L21">
        <f t="shared" si="8"/>
        <v>0</v>
      </c>
      <c r="N21">
        <v>3.7386380952380951</v>
      </c>
      <c r="O21">
        <f t="shared" si="9"/>
        <v>733.75868241127819</v>
      </c>
      <c r="T21">
        <f>+T20*$V$16*(-1)+T16</f>
        <v>0</v>
      </c>
      <c r="U21">
        <f>+U20*$V$16*(-1)+U16</f>
        <v>0</v>
      </c>
      <c r="V21">
        <f>+V20*$V$16*(-1)+V16</f>
        <v>0</v>
      </c>
      <c r="W21" s="8">
        <f>+W20*$V$16*(-1)+W16</f>
        <v>701995894.32121277</v>
      </c>
      <c r="X21" s="8">
        <f>+X20*$V$16*(-1)+X16</f>
        <v>213829.08649976924</v>
      </c>
    </row>
    <row r="22" spans="1:25">
      <c r="A22">
        <v>21</v>
      </c>
      <c r="B22">
        <v>0</v>
      </c>
      <c r="C22">
        <v>0</v>
      </c>
      <c r="D22">
        <f t="shared" si="0"/>
        <v>0</v>
      </c>
      <c r="E22">
        <f t="shared" si="1"/>
        <v>0</v>
      </c>
      <c r="F22">
        <f t="shared" si="2"/>
        <v>0</v>
      </c>
      <c r="G22">
        <f t="shared" si="3"/>
        <v>0</v>
      </c>
      <c r="H22">
        <f t="shared" si="4"/>
        <v>0</v>
      </c>
      <c r="I22">
        <f t="shared" si="5"/>
        <v>0</v>
      </c>
      <c r="J22">
        <f t="shared" si="6"/>
        <v>0</v>
      </c>
      <c r="K22">
        <f t="shared" si="7"/>
        <v>0</v>
      </c>
      <c r="L22">
        <f t="shared" si="8"/>
        <v>0</v>
      </c>
      <c r="N22">
        <v>3.9136079365079364</v>
      </c>
      <c r="O22">
        <f t="shared" si="9"/>
        <v>734.52918542144221</v>
      </c>
    </row>
    <row r="23" spans="1:25">
      <c r="A23">
        <v>22</v>
      </c>
      <c r="B23">
        <v>0</v>
      </c>
      <c r="C23">
        <v>0</v>
      </c>
      <c r="D23">
        <f t="shared" si="0"/>
        <v>0</v>
      </c>
      <c r="E23">
        <f t="shared" si="1"/>
        <v>0</v>
      </c>
      <c r="F23">
        <f t="shared" si="2"/>
        <v>0</v>
      </c>
      <c r="G23">
        <f t="shared" si="3"/>
        <v>0</v>
      </c>
      <c r="H23">
        <f t="shared" si="4"/>
        <v>0</v>
      </c>
      <c r="I23">
        <f t="shared" si="5"/>
        <v>0</v>
      </c>
      <c r="J23">
        <f t="shared" si="6"/>
        <v>0</v>
      </c>
      <c r="K23">
        <f t="shared" si="7"/>
        <v>0</v>
      </c>
      <c r="L23">
        <f t="shared" si="8"/>
        <v>0</v>
      </c>
      <c r="N23">
        <v>3.9416666666666669</v>
      </c>
      <c r="O23">
        <f t="shared" si="9"/>
        <v>734.65202885813073</v>
      </c>
      <c r="T23" t="s">
        <v>34</v>
      </c>
      <c r="U23" t="s">
        <v>35</v>
      </c>
      <c r="V23" t="s">
        <v>36</v>
      </c>
      <c r="W23" t="s">
        <v>37</v>
      </c>
      <c r="X23" t="s">
        <v>38</v>
      </c>
    </row>
    <row r="24" spans="1:25">
      <c r="A24">
        <v>23</v>
      </c>
      <c r="B24">
        <v>0</v>
      </c>
      <c r="C24">
        <v>0</v>
      </c>
      <c r="D24">
        <f t="shared" si="0"/>
        <v>0</v>
      </c>
      <c r="E24">
        <f t="shared" si="1"/>
        <v>0</v>
      </c>
      <c r="F24">
        <f t="shared" si="2"/>
        <v>0</v>
      </c>
      <c r="G24">
        <f t="shared" si="3"/>
        <v>0</v>
      </c>
      <c r="H24">
        <f t="shared" si="4"/>
        <v>0</v>
      </c>
      <c r="I24">
        <f t="shared" si="5"/>
        <v>0</v>
      </c>
      <c r="J24">
        <f t="shared" si="6"/>
        <v>0</v>
      </c>
      <c r="K24">
        <f t="shared" si="7"/>
        <v>0</v>
      </c>
      <c r="L24">
        <f t="shared" si="8"/>
        <v>0</v>
      </c>
      <c r="T24">
        <f>+T27*$W$18*(-1)+T18</f>
        <v>1</v>
      </c>
      <c r="U24">
        <f>+U27*$W$18*(-1)+U18</f>
        <v>0</v>
      </c>
      <c r="V24">
        <f>+V27*$W$18*(-1)+V18</f>
        <v>0</v>
      </c>
      <c r="W24">
        <f>+W27*$W$18*(-1)+W18</f>
        <v>0</v>
      </c>
      <c r="X24">
        <f>+X27*$W$18*(-1)+X18</f>
        <v>715.43617375973156</v>
      </c>
    </row>
    <row r="25" spans="1:25">
      <c r="A25">
        <v>24</v>
      </c>
      <c r="B25">
        <v>0</v>
      </c>
      <c r="C25">
        <v>0</v>
      </c>
      <c r="D25">
        <f t="shared" si="0"/>
        <v>0</v>
      </c>
      <c r="E25">
        <f t="shared" si="1"/>
        <v>0</v>
      </c>
      <c r="F25">
        <f t="shared" si="2"/>
        <v>0</v>
      </c>
      <c r="G25">
        <f t="shared" si="3"/>
        <v>0</v>
      </c>
      <c r="H25">
        <f t="shared" si="4"/>
        <v>0</v>
      </c>
      <c r="I25">
        <f t="shared" si="5"/>
        <v>0</v>
      </c>
      <c r="J25">
        <f t="shared" si="6"/>
        <v>0</v>
      </c>
      <c r="K25">
        <f t="shared" si="7"/>
        <v>0</v>
      </c>
      <c r="L25">
        <f t="shared" si="8"/>
        <v>0</v>
      </c>
      <c r="T25">
        <f>+T27*$W$19*(-1)+T19</f>
        <v>0</v>
      </c>
      <c r="U25">
        <f>+U27*$W$19*(-1)+U19</f>
        <v>1</v>
      </c>
      <c r="V25">
        <f>+V27*$W$19*(-1)+V19</f>
        <v>0</v>
      </c>
      <c r="W25">
        <f>+W27*$W$19*(-1)+W19</f>
        <v>0</v>
      </c>
      <c r="X25">
        <f>+X27*$W$19*(-1)+X19</f>
        <v>5.3802961185973901</v>
      </c>
      <c r="Y25" t="s">
        <v>20</v>
      </c>
    </row>
    <row r="26" spans="1:25">
      <c r="A26">
        <v>25</v>
      </c>
      <c r="B26">
        <v>0</v>
      </c>
      <c r="C26">
        <v>0</v>
      </c>
      <c r="D26">
        <f t="shared" si="0"/>
        <v>0</v>
      </c>
      <c r="E26">
        <f t="shared" si="1"/>
        <v>0</v>
      </c>
      <c r="F26">
        <f t="shared" si="2"/>
        <v>0</v>
      </c>
      <c r="G26">
        <f t="shared" si="3"/>
        <v>0</v>
      </c>
      <c r="H26">
        <f t="shared" si="4"/>
        <v>0</v>
      </c>
      <c r="I26">
        <f t="shared" si="5"/>
        <v>0</v>
      </c>
      <c r="J26">
        <f t="shared" si="6"/>
        <v>0</v>
      </c>
      <c r="K26">
        <f t="shared" si="7"/>
        <v>0</v>
      </c>
      <c r="L26">
        <f t="shared" si="8"/>
        <v>0</v>
      </c>
      <c r="T26">
        <f>+T27*$W$20*(-1)+T20</f>
        <v>0</v>
      </c>
      <c r="U26">
        <f>+U27*$W$20*(-1)+U20</f>
        <v>0</v>
      </c>
      <c r="V26">
        <f>+V27*$W$20*(-1)+V20</f>
        <v>1</v>
      </c>
      <c r="W26">
        <f>+W27*$W$20*(-1)+W20</f>
        <v>0</v>
      </c>
      <c r="X26">
        <f>+X27*$W$20*(-1)+X20</f>
        <v>-0.12937934655423294</v>
      </c>
      <c r="Y26" t="s">
        <v>39</v>
      </c>
    </row>
    <row r="27" spans="1:25">
      <c r="A27">
        <v>26</v>
      </c>
      <c r="B27">
        <v>0</v>
      </c>
      <c r="C27">
        <v>0</v>
      </c>
      <c r="D27">
        <f t="shared" si="0"/>
        <v>0</v>
      </c>
      <c r="E27">
        <f t="shared" si="1"/>
        <v>0</v>
      </c>
      <c r="F27">
        <f t="shared" si="2"/>
        <v>0</v>
      </c>
      <c r="G27">
        <f t="shared" si="3"/>
        <v>0</v>
      </c>
      <c r="H27">
        <f t="shared" si="4"/>
        <v>0</v>
      </c>
      <c r="I27">
        <f t="shared" si="5"/>
        <v>0</v>
      </c>
      <c r="J27">
        <f t="shared" si="6"/>
        <v>0</v>
      </c>
      <c r="K27">
        <f t="shared" si="7"/>
        <v>0</v>
      </c>
      <c r="L27">
        <f t="shared" si="8"/>
        <v>0</v>
      </c>
      <c r="T27">
        <f>+T21/$W$21</f>
        <v>0</v>
      </c>
      <c r="U27">
        <f>+U21/$W$21</f>
        <v>0</v>
      </c>
      <c r="V27">
        <f>+V21/$W$21</f>
        <v>0</v>
      </c>
      <c r="W27">
        <f>+W21/$W$21</f>
        <v>1</v>
      </c>
      <c r="X27">
        <f>+X21/$W$21</f>
        <v>3.0460161979512564E-4</v>
      </c>
      <c r="Y27" t="s">
        <v>40</v>
      </c>
    </row>
    <row r="28" spans="1:25">
      <c r="A28">
        <v>27</v>
      </c>
      <c r="B28">
        <v>0</v>
      </c>
      <c r="C28">
        <v>0</v>
      </c>
      <c r="D28">
        <f t="shared" si="0"/>
        <v>0</v>
      </c>
      <c r="E28">
        <f t="shared" si="1"/>
        <v>0</v>
      </c>
      <c r="F28">
        <f t="shared" si="2"/>
        <v>0</v>
      </c>
      <c r="G28">
        <f t="shared" si="3"/>
        <v>0</v>
      </c>
      <c r="H28">
        <f t="shared" si="4"/>
        <v>0</v>
      </c>
      <c r="I28">
        <f t="shared" si="5"/>
        <v>0</v>
      </c>
      <c r="J28">
        <f t="shared" si="6"/>
        <v>0</v>
      </c>
      <c r="K28">
        <f t="shared" si="7"/>
        <v>0</v>
      </c>
      <c r="L28">
        <f t="shared" si="8"/>
        <v>0</v>
      </c>
    </row>
    <row r="29" spans="1:25">
      <c r="A29">
        <v>28</v>
      </c>
      <c r="B29">
        <v>0</v>
      </c>
      <c r="C29">
        <v>0</v>
      </c>
      <c r="D29">
        <f t="shared" si="0"/>
        <v>0</v>
      </c>
      <c r="E29">
        <f t="shared" si="1"/>
        <v>0</v>
      </c>
      <c r="F29">
        <f t="shared" si="2"/>
        <v>0</v>
      </c>
      <c r="G29">
        <f t="shared" si="3"/>
        <v>0</v>
      </c>
      <c r="H29">
        <f t="shared" si="4"/>
        <v>0</v>
      </c>
      <c r="I29">
        <f t="shared" si="5"/>
        <v>0</v>
      </c>
      <c r="J29">
        <f t="shared" si="6"/>
        <v>0</v>
      </c>
      <c r="K29">
        <f t="shared" si="7"/>
        <v>0</v>
      </c>
      <c r="L29">
        <f t="shared" si="8"/>
        <v>0</v>
      </c>
    </row>
    <row r="30" spans="1:25">
      <c r="A30">
        <v>29</v>
      </c>
      <c r="B30">
        <v>0</v>
      </c>
      <c r="C30">
        <v>0</v>
      </c>
      <c r="D30">
        <f t="shared" si="0"/>
        <v>0</v>
      </c>
      <c r="E30">
        <f t="shared" si="1"/>
        <v>0</v>
      </c>
      <c r="F30">
        <f t="shared" si="2"/>
        <v>0</v>
      </c>
      <c r="G30">
        <f t="shared" si="3"/>
        <v>0</v>
      </c>
      <c r="H30">
        <f t="shared" si="4"/>
        <v>0</v>
      </c>
      <c r="I30">
        <f t="shared" si="5"/>
        <v>0</v>
      </c>
      <c r="J30">
        <f t="shared" si="6"/>
        <v>0</v>
      </c>
      <c r="K30">
        <f t="shared" si="7"/>
        <v>0</v>
      </c>
      <c r="L30">
        <f t="shared" si="8"/>
        <v>0</v>
      </c>
    </row>
    <row r="31" spans="1:25">
      <c r="A31">
        <v>30</v>
      </c>
      <c r="B31">
        <v>0</v>
      </c>
      <c r="C31">
        <v>0</v>
      </c>
      <c r="D31">
        <f t="shared" si="0"/>
        <v>0</v>
      </c>
      <c r="E31">
        <f t="shared" si="1"/>
        <v>0</v>
      </c>
      <c r="F31">
        <f t="shared" si="2"/>
        <v>0</v>
      </c>
      <c r="G31">
        <f t="shared" si="3"/>
        <v>0</v>
      </c>
      <c r="H31">
        <f t="shared" si="4"/>
        <v>0</v>
      </c>
      <c r="I31">
        <f t="shared" si="5"/>
        <v>0</v>
      </c>
      <c r="J31">
        <f t="shared" si="6"/>
        <v>0</v>
      </c>
      <c r="K31">
        <f t="shared" si="7"/>
        <v>0</v>
      </c>
      <c r="L31">
        <f t="shared" si="8"/>
        <v>0</v>
      </c>
    </row>
    <row r="32" spans="1:25">
      <c r="A32">
        <v>31</v>
      </c>
      <c r="B32">
        <v>0</v>
      </c>
      <c r="C32">
        <v>0</v>
      </c>
      <c r="D32">
        <f t="shared" si="0"/>
        <v>0</v>
      </c>
      <c r="E32">
        <f t="shared" si="1"/>
        <v>0</v>
      </c>
      <c r="F32">
        <f t="shared" si="2"/>
        <v>0</v>
      </c>
      <c r="G32">
        <f t="shared" si="3"/>
        <v>0</v>
      </c>
      <c r="H32">
        <f t="shared" si="4"/>
        <v>0</v>
      </c>
      <c r="I32">
        <f t="shared" si="5"/>
        <v>0</v>
      </c>
      <c r="J32">
        <f t="shared" si="6"/>
        <v>0</v>
      </c>
      <c r="K32">
        <f t="shared" si="7"/>
        <v>0</v>
      </c>
      <c r="L32">
        <f t="shared" si="8"/>
        <v>0</v>
      </c>
    </row>
    <row r="33" spans="1:12">
      <c r="A33">
        <v>32</v>
      </c>
      <c r="B33">
        <v>0</v>
      </c>
      <c r="C33">
        <v>0</v>
      </c>
      <c r="D33">
        <f t="shared" si="0"/>
        <v>0</v>
      </c>
      <c r="E33">
        <f t="shared" si="1"/>
        <v>0</v>
      </c>
      <c r="F33">
        <f t="shared" si="2"/>
        <v>0</v>
      </c>
      <c r="G33">
        <f t="shared" si="3"/>
        <v>0</v>
      </c>
      <c r="H33">
        <f t="shared" si="4"/>
        <v>0</v>
      </c>
      <c r="I33">
        <f t="shared" si="5"/>
        <v>0</v>
      </c>
      <c r="J33">
        <f t="shared" si="6"/>
        <v>0</v>
      </c>
      <c r="K33">
        <f t="shared" si="7"/>
        <v>0</v>
      </c>
      <c r="L33">
        <f t="shared" si="8"/>
        <v>0</v>
      </c>
    </row>
    <row r="34" spans="1:12">
      <c r="A34">
        <v>33</v>
      </c>
      <c r="B34">
        <v>0</v>
      </c>
      <c r="C34">
        <v>0</v>
      </c>
      <c r="D34">
        <f t="shared" si="0"/>
        <v>0</v>
      </c>
      <c r="E34">
        <f t="shared" si="1"/>
        <v>0</v>
      </c>
      <c r="F34">
        <f t="shared" si="2"/>
        <v>0</v>
      </c>
      <c r="G34">
        <f t="shared" si="3"/>
        <v>0</v>
      </c>
      <c r="H34">
        <f t="shared" si="4"/>
        <v>0</v>
      </c>
      <c r="I34">
        <f t="shared" si="5"/>
        <v>0</v>
      </c>
      <c r="J34">
        <f t="shared" si="6"/>
        <v>0</v>
      </c>
      <c r="K34">
        <f t="shared" si="7"/>
        <v>0</v>
      </c>
      <c r="L34">
        <f t="shared" si="8"/>
        <v>0</v>
      </c>
    </row>
    <row r="35" spans="1:12">
      <c r="A35">
        <v>34</v>
      </c>
      <c r="B35">
        <v>0</v>
      </c>
      <c r="C35">
        <v>0</v>
      </c>
      <c r="D35">
        <f t="shared" si="0"/>
        <v>0</v>
      </c>
      <c r="E35">
        <f t="shared" si="1"/>
        <v>0</v>
      </c>
      <c r="F35">
        <f t="shared" si="2"/>
        <v>0</v>
      </c>
      <c r="G35">
        <f t="shared" si="3"/>
        <v>0</v>
      </c>
      <c r="H35">
        <f t="shared" si="4"/>
        <v>0</v>
      </c>
      <c r="I35">
        <f t="shared" si="5"/>
        <v>0</v>
      </c>
      <c r="J35">
        <f t="shared" si="6"/>
        <v>0</v>
      </c>
      <c r="K35">
        <f t="shared" si="7"/>
        <v>0</v>
      </c>
      <c r="L35">
        <f t="shared" si="8"/>
        <v>0</v>
      </c>
    </row>
    <row r="36" spans="1:12">
      <c r="A36">
        <v>35</v>
      </c>
      <c r="B36">
        <v>0</v>
      </c>
      <c r="C36">
        <v>0</v>
      </c>
      <c r="D36">
        <f t="shared" si="0"/>
        <v>0</v>
      </c>
      <c r="E36">
        <f t="shared" si="1"/>
        <v>0</v>
      </c>
      <c r="F36">
        <f t="shared" si="2"/>
        <v>0</v>
      </c>
      <c r="G36">
        <f t="shared" si="3"/>
        <v>0</v>
      </c>
      <c r="H36">
        <f t="shared" si="4"/>
        <v>0</v>
      </c>
      <c r="I36">
        <f t="shared" si="5"/>
        <v>0</v>
      </c>
      <c r="J36">
        <f t="shared" si="6"/>
        <v>0</v>
      </c>
      <c r="K36">
        <f t="shared" si="7"/>
        <v>0</v>
      </c>
      <c r="L36">
        <f t="shared" si="8"/>
        <v>0</v>
      </c>
    </row>
    <row r="37" spans="1:12">
      <c r="A37">
        <v>36</v>
      </c>
      <c r="B37">
        <v>0</v>
      </c>
      <c r="C37">
        <v>0</v>
      </c>
      <c r="D37">
        <f t="shared" si="0"/>
        <v>0</v>
      </c>
      <c r="E37">
        <f t="shared" si="1"/>
        <v>0</v>
      </c>
      <c r="F37">
        <f t="shared" si="2"/>
        <v>0</v>
      </c>
      <c r="G37">
        <f t="shared" si="3"/>
        <v>0</v>
      </c>
      <c r="H37">
        <f t="shared" si="4"/>
        <v>0</v>
      </c>
      <c r="I37">
        <f t="shared" si="5"/>
        <v>0</v>
      </c>
      <c r="J37">
        <f t="shared" si="6"/>
        <v>0</v>
      </c>
      <c r="K37">
        <f t="shared" si="7"/>
        <v>0</v>
      </c>
      <c r="L37">
        <f t="shared" si="8"/>
        <v>0</v>
      </c>
    </row>
    <row r="38" spans="1:12">
      <c r="A38">
        <v>37</v>
      </c>
      <c r="B38">
        <v>0</v>
      </c>
      <c r="C38">
        <v>0</v>
      </c>
      <c r="D38">
        <f t="shared" si="0"/>
        <v>0</v>
      </c>
      <c r="E38">
        <f t="shared" si="1"/>
        <v>0</v>
      </c>
      <c r="F38">
        <f t="shared" si="2"/>
        <v>0</v>
      </c>
      <c r="G38">
        <f t="shared" si="3"/>
        <v>0</v>
      </c>
      <c r="H38">
        <f t="shared" si="4"/>
        <v>0</v>
      </c>
      <c r="I38">
        <f t="shared" si="5"/>
        <v>0</v>
      </c>
      <c r="J38">
        <f t="shared" si="6"/>
        <v>0</v>
      </c>
      <c r="K38">
        <f t="shared" si="7"/>
        <v>0</v>
      </c>
      <c r="L38">
        <f t="shared" si="8"/>
        <v>0</v>
      </c>
    </row>
    <row r="39" spans="1:12">
      <c r="A39">
        <v>38</v>
      </c>
      <c r="B39">
        <v>0</v>
      </c>
      <c r="C39">
        <v>0</v>
      </c>
      <c r="D39">
        <f t="shared" si="0"/>
        <v>0</v>
      </c>
      <c r="E39">
        <f t="shared" si="1"/>
        <v>0</v>
      </c>
      <c r="F39">
        <f t="shared" si="2"/>
        <v>0</v>
      </c>
      <c r="G39">
        <f t="shared" si="3"/>
        <v>0</v>
      </c>
      <c r="H39">
        <f t="shared" si="4"/>
        <v>0</v>
      </c>
      <c r="I39">
        <f t="shared" si="5"/>
        <v>0</v>
      </c>
      <c r="J39">
        <f t="shared" si="6"/>
        <v>0</v>
      </c>
      <c r="K39">
        <f t="shared" si="7"/>
        <v>0</v>
      </c>
      <c r="L39">
        <f t="shared" si="8"/>
        <v>0</v>
      </c>
    </row>
    <row r="40" spans="1:12">
      <c r="A40">
        <v>39</v>
      </c>
      <c r="B40">
        <v>0</v>
      </c>
      <c r="C40">
        <v>0</v>
      </c>
      <c r="D40">
        <f t="shared" si="0"/>
        <v>0</v>
      </c>
      <c r="E40">
        <f t="shared" si="1"/>
        <v>0</v>
      </c>
      <c r="F40">
        <f t="shared" si="2"/>
        <v>0</v>
      </c>
      <c r="G40">
        <f t="shared" si="3"/>
        <v>0</v>
      </c>
      <c r="H40">
        <f t="shared" si="4"/>
        <v>0</v>
      </c>
      <c r="I40">
        <f t="shared" si="5"/>
        <v>0</v>
      </c>
      <c r="J40">
        <f t="shared" si="6"/>
        <v>0</v>
      </c>
      <c r="K40">
        <f t="shared" si="7"/>
        <v>0</v>
      </c>
      <c r="L40">
        <f t="shared" si="8"/>
        <v>0</v>
      </c>
    </row>
    <row r="41" spans="1:12">
      <c r="A41">
        <v>40</v>
      </c>
      <c r="D41">
        <f t="shared" si="0"/>
        <v>0</v>
      </c>
      <c r="E41">
        <f t="shared" si="1"/>
        <v>0</v>
      </c>
      <c r="F41">
        <f t="shared" si="2"/>
        <v>0</v>
      </c>
      <c r="G41">
        <f t="shared" si="3"/>
        <v>0</v>
      </c>
      <c r="H41">
        <f t="shared" si="4"/>
        <v>0</v>
      </c>
      <c r="I41">
        <f t="shared" si="5"/>
        <v>0</v>
      </c>
      <c r="J41">
        <f t="shared" si="6"/>
        <v>0</v>
      </c>
      <c r="K41">
        <f t="shared" si="7"/>
        <v>0</v>
      </c>
      <c r="L41">
        <f t="shared" si="8"/>
        <v>0</v>
      </c>
    </row>
  </sheetData>
  <sheetCalcPr fullCalcOnLoad="1"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Calculator</vt:lpstr>
      <vt:lpstr>high gauss</vt:lpstr>
      <vt:lpstr>low gauss</vt:lpstr>
      <vt:lpstr>Series</vt:lpstr>
      <vt:lpstr>Parallel Identical</vt:lpstr>
      <vt:lpstr>Parallel Similar</vt:lpstr>
      <vt:lpstr>'high gauss'!_50hzrpm</vt:lpstr>
      <vt:lpstr>_50hzrpm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2002-07-02T22:19:31Z</cp:lastPrinted>
  <dcterms:created xsi:type="dcterms:W3CDTF">2002-07-01T00:37:31Z</dcterms:created>
  <dcterms:modified xsi:type="dcterms:W3CDTF">2012-04-09T00:11:14Z</dcterms:modified>
</cp:coreProperties>
</file>