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9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55" windowWidth="13095" windowHeight="8310" tabRatio="898"/>
  </bookViews>
  <sheets>
    <sheet name="PPPA" sheetId="1" r:id="rId1"/>
    <sheet name="One Pump" sheetId="6" r:id="rId2"/>
    <sheet name="Composite Curves" sheetId="10" r:id="rId3"/>
    <sheet name="Traditional 2" sheetId="18" r:id="rId4"/>
    <sheet name="Traditional 3" sheetId="17" r:id="rId5"/>
    <sheet name="Traditional 4" sheetId="16" r:id="rId6"/>
    <sheet name="Traditional 5" sheetId="15" r:id="rId7"/>
    <sheet name="Traditional 6" sheetId="20" r:id="rId8"/>
    <sheet name="Traditional 7" sheetId="13" r:id="rId9"/>
    <sheet name="Traditional 8" sheetId="12" r:id="rId10"/>
  </sheets>
  <definedNames>
    <definedName name="_xlnm.Print_Area" localSheetId="0">PPPA!$I$66:$X$135</definedName>
  </definedNames>
  <calcPr calcId="125725"/>
</workbook>
</file>

<file path=xl/calcChain.xml><?xml version="1.0" encoding="utf-8"?>
<calcChain xmlns="http://schemas.openxmlformats.org/spreadsheetml/2006/main">
  <c r="C48" i="1"/>
  <c r="N43" s="1"/>
  <c r="C46"/>
  <c r="N41" s="1"/>
  <c r="O57"/>
  <c r="N57"/>
  <c r="M57"/>
  <c r="L57"/>
  <c r="K57"/>
  <c r="J57"/>
  <c r="I57"/>
  <c r="H57"/>
  <c r="G57"/>
  <c r="O56"/>
  <c r="N56"/>
  <c r="M56"/>
  <c r="L56"/>
  <c r="K56"/>
  <c r="J56"/>
  <c r="I56"/>
  <c r="H56"/>
  <c r="G56"/>
  <c r="O55"/>
  <c r="N55"/>
  <c r="M55"/>
  <c r="L55"/>
  <c r="K55"/>
  <c r="J55"/>
  <c r="I55"/>
  <c r="H55"/>
  <c r="G55"/>
  <c r="O54"/>
  <c r="N54"/>
  <c r="M54"/>
  <c r="L54"/>
  <c r="K54"/>
  <c r="J54"/>
  <c r="I54"/>
  <c r="H54"/>
  <c r="G54"/>
  <c r="O53"/>
  <c r="N53"/>
  <c r="M53"/>
  <c r="L53"/>
  <c r="K53"/>
  <c r="J53"/>
  <c r="I53"/>
  <c r="H53"/>
  <c r="G53"/>
  <c r="O52"/>
  <c r="N52"/>
  <c r="M52"/>
  <c r="L52"/>
  <c r="K52"/>
  <c r="J52"/>
  <c r="I52"/>
  <c r="H52"/>
  <c r="G52"/>
  <c r="O51"/>
  <c r="N51"/>
  <c r="M51"/>
  <c r="L51"/>
  <c r="K51"/>
  <c r="J51"/>
  <c r="I51"/>
  <c r="H51"/>
  <c r="G51"/>
  <c r="K41" l="1"/>
  <c r="O41"/>
  <c r="I41"/>
  <c r="M41"/>
  <c r="D48"/>
  <c r="E48"/>
  <c r="I43"/>
  <c r="K43"/>
  <c r="M43"/>
  <c r="O43"/>
  <c r="D46"/>
  <c r="E46"/>
  <c r="H41"/>
  <c r="J41"/>
  <c r="L41"/>
  <c r="H43"/>
  <c r="J43"/>
  <c r="L43"/>
  <c r="C49"/>
  <c r="V46" l="1"/>
  <c r="T46"/>
  <c r="R46"/>
  <c r="P46"/>
  <c r="W46"/>
  <c r="U46"/>
  <c r="S46"/>
  <c r="Q46"/>
  <c r="V48"/>
  <c r="T48"/>
  <c r="R48"/>
  <c r="P48"/>
  <c r="U48"/>
  <c r="S48"/>
  <c r="Q48"/>
  <c r="W48"/>
  <c r="D49"/>
  <c r="R49"/>
  <c r="E49"/>
  <c r="Q49"/>
  <c r="U49"/>
  <c r="C47"/>
  <c r="N42" s="1"/>
  <c r="O45"/>
  <c r="N45"/>
  <c r="M45"/>
  <c r="L45"/>
  <c r="K45"/>
  <c r="J45"/>
  <c r="I45"/>
  <c r="H45"/>
  <c r="O44"/>
  <c r="N44" s="1"/>
  <c r="M44"/>
  <c r="L44"/>
  <c r="K44"/>
  <c r="J44"/>
  <c r="I44"/>
  <c r="H44"/>
  <c r="H42"/>
  <c r="W40"/>
  <c r="V40"/>
  <c r="U40"/>
  <c r="T40"/>
  <c r="S40"/>
  <c r="R40"/>
  <c r="Q40"/>
  <c r="P40"/>
  <c r="O40"/>
  <c r="N40"/>
  <c r="M40"/>
  <c r="L40"/>
  <c r="K40"/>
  <c r="J40"/>
  <c r="I40"/>
  <c r="H40"/>
  <c r="C38"/>
  <c r="O28"/>
  <c r="N28"/>
  <c r="M28"/>
  <c r="L28"/>
  <c r="K28"/>
  <c r="J28"/>
  <c r="I28"/>
  <c r="H28"/>
  <c r="H49" l="1"/>
  <c r="H48"/>
  <c r="H46"/>
  <c r="J49"/>
  <c r="J48"/>
  <c r="J46"/>
  <c r="L49"/>
  <c r="L48"/>
  <c r="L46"/>
  <c r="N49"/>
  <c r="N48"/>
  <c r="N46"/>
  <c r="I49"/>
  <c r="I48"/>
  <c r="I46"/>
  <c r="K49"/>
  <c r="K48"/>
  <c r="K46"/>
  <c r="M49"/>
  <c r="M48"/>
  <c r="M46"/>
  <c r="O47"/>
  <c r="O48"/>
  <c r="O46"/>
  <c r="V49"/>
  <c r="P49"/>
  <c r="L42"/>
  <c r="J42"/>
  <c r="N47"/>
  <c r="K47"/>
  <c r="O49"/>
  <c r="I42"/>
  <c r="K42"/>
  <c r="M42"/>
  <c r="O42"/>
  <c r="D47"/>
  <c r="R47" s="1"/>
  <c r="I47"/>
  <c r="M47"/>
  <c r="W49"/>
  <c r="S49"/>
  <c r="T49"/>
  <c r="V47"/>
  <c r="H47"/>
  <c r="J47"/>
  <c r="L47"/>
  <c r="E47" l="1"/>
  <c r="S47"/>
  <c r="T47"/>
  <c r="W47"/>
  <c r="P47"/>
  <c r="Q47"/>
  <c r="U47"/>
</calcChain>
</file>

<file path=xl/sharedStrings.xml><?xml version="1.0" encoding="utf-8"?>
<sst xmlns="http://schemas.openxmlformats.org/spreadsheetml/2006/main" count="111" uniqueCount="111">
  <si>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</si>
  <si>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</si>
  <si>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</si>
  <si>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</si>
  <si>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</si>
  <si>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</si>
  <si>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</si>
  <si>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</si>
  <si>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</si>
  <si>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</si>
  <si>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</si>
  <si>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</si>
  <si>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</si>
  <si>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</si>
  <si>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</si>
  <si>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</si>
  <si>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</si>
  <si>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</si>
  <si>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</si>
  <si>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</si>
  <si>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</si>
  <si>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</si>
  <si>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>SH1</t>
  </si>
  <si>
    <t>SH2</t>
  </si>
  <si>
    <t>SH3</t>
  </si>
  <si>
    <t>SH4</t>
  </si>
  <si>
    <t>SH5</t>
  </si>
  <si>
    <t>SH6</t>
  </si>
  <si>
    <t>SH7</t>
  </si>
  <si>
    <t>SH8</t>
  </si>
  <si>
    <t>Step 1</t>
  </si>
  <si>
    <t>Step 2</t>
  </si>
  <si>
    <t>Step 3</t>
  </si>
  <si>
    <t>Step 4</t>
  </si>
  <si>
    <t>The Example</t>
  </si>
  <si>
    <t>http://www.pumped101.com</t>
  </si>
  <si>
    <t>Flow = GPM</t>
  </si>
  <si>
    <t>Head = Feet</t>
  </si>
  <si>
    <t>50 mult</t>
  </si>
  <si>
    <t>40 mult</t>
  </si>
  <si>
    <t>50 one</t>
  </si>
  <si>
    <t>40 one</t>
  </si>
  <si>
    <t>SQ1</t>
  </si>
  <si>
    <t>SQ2</t>
  </si>
  <si>
    <t>SQ3</t>
  </si>
  <si>
    <t>SQ4</t>
  </si>
  <si>
    <t>SQ5</t>
  </si>
  <si>
    <t>SQ6</t>
  </si>
  <si>
    <t>SQ7</t>
  </si>
  <si>
    <t>SQ8</t>
  </si>
  <si>
    <t>60 mult</t>
  </si>
  <si>
    <t>Cornell 5RB 1780 RPM  13.5" Trim</t>
  </si>
  <si>
    <t>Piping = 1000', 12" Sch 40 Steel</t>
  </si>
  <si>
    <t>Ef1</t>
  </si>
  <si>
    <t>Ef2</t>
  </si>
  <si>
    <t>Ef3</t>
  </si>
  <si>
    <t>Ef4</t>
  </si>
  <si>
    <t>Ef5</t>
  </si>
  <si>
    <t>Ef6</t>
  </si>
  <si>
    <t>Ef7</t>
  </si>
  <si>
    <t>Ef8</t>
  </si>
  <si>
    <t>Instructions</t>
  </si>
  <si>
    <r>
      <t>5)</t>
    </r>
    <r>
      <rPr>
        <sz val="10"/>
        <rFont val="Arial"/>
      </rPr>
      <t xml:space="preserve">  To plot a system curve, enter the various flow points from minimum to maximum design flow in</t>
    </r>
  </si>
  <si>
    <t>Follow the five steps below to view the operation of multiple pumps operating in parallel.</t>
  </si>
  <si>
    <t>Parallel Pump Performance Analyzer with Variable Speed Options</t>
  </si>
  <si>
    <r>
      <rPr>
        <b/>
        <sz val="10"/>
        <color rgb="FFFF0000"/>
        <rFont val="Arial"/>
        <family val="2"/>
      </rPr>
      <t xml:space="preserve">2)  </t>
    </r>
    <r>
      <rPr>
        <sz val="10"/>
        <rFont val="Arial"/>
        <family val="2"/>
      </rPr>
      <t>Enter the number of pumps in the yellow cell on the right</t>
    </r>
  </si>
  <si>
    <r>
      <t>1)</t>
    </r>
    <r>
      <rPr>
        <sz val="10"/>
        <rFont val="Arial"/>
      </rPr>
      <t xml:space="preserve">  Enter the chart title in yellow box # 1</t>
    </r>
  </si>
  <si>
    <r>
      <t xml:space="preserve">     </t>
    </r>
    <r>
      <rPr>
        <sz val="10"/>
        <rFont val="Arial"/>
        <family val="2"/>
      </rPr>
      <t>Enter the flow units in yellow box # 2</t>
    </r>
  </si>
  <si>
    <t xml:space="preserve">     Enter the head units in yellow box # 3</t>
  </si>
  <si>
    <t xml:space="preserve">     Enter the piping data in box #4</t>
  </si>
  <si>
    <t xml:space="preserve">     These items will be displayed on the charts.</t>
  </si>
  <si>
    <t xml:space="preserve">    (See instructions below when entering fewer than eight points)</t>
  </si>
  <si>
    <t xml:space="preserve">Scroll down to row 60 for more detailed instructions. </t>
  </si>
  <si>
    <t>The Parallel Pump Performance Analyzer will allow you to view the performance of multiple pumps operating in parallel.</t>
  </si>
  <si>
    <t>I supports any number of pumps and also shows the effect of speed change on various combinations.</t>
  </si>
  <si>
    <t>Enter the information that you would like displayed on the charts.  Flow and head can be any units.</t>
  </si>
  <si>
    <t>Enter the maximum number of pumps that will be operated in parallel.  The analyzer assumes that each of the pumps will</t>
  </si>
  <si>
    <t>have the same performance characteristics.</t>
  </si>
  <si>
    <t>Enter up to eight flow and head points based upon the pump performance curve.  The frist entry does not have to be zero and can be</t>
  </si>
  <si>
    <t>a higher value.  If you enter fewer that eight points, enter the last one multiple times.  For example if you enter only six points, place</t>
  </si>
  <si>
    <t>the last one in Q7/H7 and Q8/H8 also.</t>
  </si>
  <si>
    <t xml:space="preserve">     losses.  (See instructions below)</t>
  </si>
  <si>
    <t>Enter the hydraulic efficiency for each of the H/Q points.  Enter as a decimal equivalent.</t>
  </si>
  <si>
    <t>Step 5</t>
  </si>
  <si>
    <t>A system curve is absolutely essential when evaluating pumps operating in parallel.  Enter up to eight system flow points based</t>
  </si>
  <si>
    <t>upon the minimum and maximum design flows.  Calculate the system head for each point and enter them is the cell below each</t>
  </si>
  <si>
    <t>of the flow points.  The total system head for each point should include elevation or static pressure, pipe friction and any valve</t>
  </si>
  <si>
    <t>the maximum flow requirement at 86% hydraulic efficiency.  The "One Pump" tab shows that a single pump cannot meet the minimum</t>
  </si>
  <si>
    <t>60 one</t>
  </si>
  <si>
    <t>Click on the "One Pump" tab to view single pump performance.  Click on the "Composite Curves" tab to view</t>
  </si>
  <si>
    <t>single and multiple pump performance.  The "Traditional" tabs show traditional views of the various combinations.</t>
  </si>
  <si>
    <r>
      <t>3)</t>
    </r>
    <r>
      <rPr>
        <sz val="10"/>
        <rFont val="Arial"/>
      </rPr>
      <t xml:space="preserve">  Enter eight 60 hertz flows In Q1 - Q8  </t>
    </r>
    <r>
      <rPr>
        <sz val="10"/>
        <color indexed="10"/>
        <rFont val="Arial"/>
        <family val="2"/>
      </rPr>
      <t>(Cells H20 - O20)</t>
    </r>
  </si>
  <si>
    <r>
      <t xml:space="preserve">     Enter the corresponding heads in H1 - H8  </t>
    </r>
    <r>
      <rPr>
        <sz val="10"/>
        <color indexed="10"/>
        <rFont val="Arial"/>
        <family val="2"/>
      </rPr>
      <t>(Cells H22 - O22)</t>
    </r>
  </si>
  <si>
    <r>
      <t>4)</t>
    </r>
    <r>
      <rPr>
        <sz val="10"/>
        <rFont val="Arial"/>
      </rPr>
      <t xml:space="preserve">  Enter the pump's hydraulic efficiency in Ef1 - Ef8 </t>
    </r>
    <r>
      <rPr>
        <sz val="10"/>
        <color rgb="FFFF0000"/>
        <rFont val="Arial"/>
        <family val="2"/>
      </rPr>
      <t>(Cells H27 - O27)</t>
    </r>
    <r>
      <rPr>
        <sz val="10"/>
        <rFont val="Arial"/>
      </rPr>
      <t xml:space="preserve"> that correspond to the flows in Q1 - Q8.</t>
    </r>
  </si>
  <si>
    <r>
      <t xml:space="preserve">     SQ1 - SQ8 </t>
    </r>
    <r>
      <rPr>
        <sz val="10"/>
        <color rgb="FFFF0000"/>
        <rFont val="Arial"/>
        <family val="2"/>
      </rPr>
      <t>(Cells H36 - O36)</t>
    </r>
    <r>
      <rPr>
        <sz val="10"/>
        <rFont val="Arial"/>
      </rPr>
      <t>.  Calculate the corresponding system heads and enter them in</t>
    </r>
  </si>
  <si>
    <r>
      <t xml:space="preserve">     SH1 - SH8 </t>
    </r>
    <r>
      <rPr>
        <sz val="10"/>
        <color rgb="FFFF0000"/>
        <rFont val="Arial"/>
        <family val="2"/>
      </rPr>
      <t>(Cells H38 - O38)</t>
    </r>
    <r>
      <rPr>
        <sz val="10"/>
        <rFont val="Arial"/>
        <family val="2"/>
      </rPr>
      <t>.  Each value should contain elevation, pipe friction and valve / fitting</t>
    </r>
  </si>
  <si>
    <t xml:space="preserve">multiple pump performance.  You can also enter different values in the "Number of Pumps Cell" and review </t>
  </si>
  <si>
    <t>the "Composite Curves" for a fewer or greater number of pumps.  You will also see how variable speed will effect</t>
  </si>
  <si>
    <t>55 one</t>
  </si>
  <si>
    <t>45 one</t>
  </si>
  <si>
    <t>55 mult</t>
  </si>
  <si>
    <t>45 mult</t>
  </si>
  <si>
    <t>The example requires a multipump system that will supply a maximum flow of 5000 GPM at a head of 155'.  The total head consists of</t>
  </si>
  <si>
    <t>110' of elevation and the friction that arises in 1000' of 12" diameter schedule 40 steel pipe.  The minimum flow rate required is 1500 GPM.</t>
  </si>
  <si>
    <t>Several intermediate flows are also required.  The "Traditional 3" tab shows three 5RB pumps running in parallel at 60hz.  These  meet</t>
  </si>
  <si>
    <t>It shows that they can maintain 86% eff down to 4000gpm.  If you change the number of pumps to two, the "Composite Curves" tab shows that</t>
  </si>
  <si>
    <t xml:space="preserve">and fitting losses.  </t>
  </si>
  <si>
    <t>two pumps can deliver 2500 - 3200gpm at 86% eff.</t>
  </si>
  <si>
    <t>If 2000gpm is needed, you will have to live with 84% eff.  Not bad actually.</t>
  </si>
  <si>
    <t>flow rate at full speed.  It can, however, meet it at 52hz.  The "Composite Curves" tabs shows three pumps in parallel under variable speed control.</t>
  </si>
  <si>
    <t>Joe Evans, Ph.D   Updated 7/23/2013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</si>
</sst>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2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2"/>
      <color indexed="48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5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1" applyAlignment="1" applyProtection="1"/>
    <xf numFmtId="0" fontId="8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0" fontId="7" fillId="0" borderId="0" xfId="0" applyFont="1"/>
    <xf numFmtId="0" fontId="0" fillId="0" borderId="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164" fontId="0" fillId="3" borderId="0" xfId="0" applyNumberFormat="1" applyFill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0" fillId="0" borderId="0" xfId="0" applyNumberFormat="1" applyFill="1" applyBorder="1" applyAlignment="1">
      <alignment horizontal="right"/>
    </xf>
    <xf numFmtId="1" fontId="0" fillId="2" borderId="4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0" fillId="4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4" fillId="2" borderId="3" xfId="0" applyFont="1" applyFill="1" applyBorder="1"/>
    <xf numFmtId="0" fontId="10" fillId="0" borderId="0" xfId="0" applyFont="1"/>
    <xf numFmtId="0" fontId="0" fillId="2" borderId="4" xfId="0" applyFill="1" applyBorder="1" applyAlignment="1">
      <alignment horizontal="right"/>
    </xf>
    <xf numFmtId="9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660066"/>
      <color rgb="FFFF0066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268"/>
          <c:h val="0.75693311582381761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PPPA!$H$20:$O$20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PPPA!$H$22:$O$22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1"/>
          <c:tx>
            <c:v>55hz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PPPA!$H$41:$O$41</c:f>
              <c:numCache>
                <c:formatCode>0</c:formatCode>
                <c:ptCount val="8"/>
                <c:pt idx="0">
                  <c:v>458.33333333333331</c:v>
                </c:pt>
                <c:pt idx="1">
                  <c:v>687.5</c:v>
                </c:pt>
                <c:pt idx="2">
                  <c:v>916.66666666666663</c:v>
                </c:pt>
                <c:pt idx="3">
                  <c:v>1145.8333333333333</c:v>
                </c:pt>
                <c:pt idx="4">
                  <c:v>1375</c:v>
                </c:pt>
                <c:pt idx="5">
                  <c:v>1604.1666666666665</c:v>
                </c:pt>
                <c:pt idx="6">
                  <c:v>1833.3333333333333</c:v>
                </c:pt>
                <c:pt idx="7">
                  <c:v>2062.5</c:v>
                </c:pt>
              </c:numCache>
            </c:numRef>
          </c:xVal>
          <c:yVal>
            <c:numRef>
              <c:f>PPPA!$P$46:$W$46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PPPA!$H$42:$O$42</c:f>
              <c:numCache>
                <c:formatCode>0</c:formatCode>
                <c:ptCount val="8"/>
                <c:pt idx="0">
                  <c:v>416.66666666666669</c:v>
                </c:pt>
                <c:pt idx="1">
                  <c:v>625</c:v>
                </c:pt>
                <c:pt idx="2">
                  <c:v>833.33333333333337</c:v>
                </c:pt>
                <c:pt idx="3">
                  <c:v>1041.6666666666667</c:v>
                </c:pt>
                <c:pt idx="4">
                  <c:v>1250</c:v>
                </c:pt>
                <c:pt idx="5">
                  <c:v>1458.3333333333335</c:v>
                </c:pt>
                <c:pt idx="6">
                  <c:v>1666.6666666666667</c:v>
                </c:pt>
                <c:pt idx="7">
                  <c:v>1875</c:v>
                </c:pt>
              </c:numCache>
            </c:numRef>
          </c:xVal>
          <c:yVal>
            <c:numRef>
              <c:f>PPPA!$P$47:$W$47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5"/>
          <c:order val="3"/>
          <c:tx>
            <c:v>45hz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PPPA!$H$43:$O$43</c:f>
              <c:numCache>
                <c:formatCode>0</c:formatCode>
                <c:ptCount val="8"/>
                <c:pt idx="0">
                  <c:v>375</c:v>
                </c:pt>
                <c:pt idx="1">
                  <c:v>562.5</c:v>
                </c:pt>
                <c:pt idx="2">
                  <c:v>750</c:v>
                </c:pt>
                <c:pt idx="3">
                  <c:v>937.5</c:v>
                </c:pt>
                <c:pt idx="4">
                  <c:v>1125</c:v>
                </c:pt>
                <c:pt idx="5">
                  <c:v>1312.5</c:v>
                </c:pt>
                <c:pt idx="6">
                  <c:v>1500</c:v>
                </c:pt>
                <c:pt idx="7">
                  <c:v>1687.5</c:v>
                </c:pt>
              </c:numCache>
            </c:numRef>
          </c:xVal>
          <c:yVal>
            <c:numRef>
              <c:f>PPPA!$P$48:$W$48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1"/>
          <c:order val="4"/>
          <c:tx>
            <c:v>40 Hz</c:v>
          </c:tx>
          <c:spPr>
            <a:ln w="1905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PPPA!$H$44:$O$44</c:f>
              <c:numCache>
                <c:formatCode>0</c:formatCode>
                <c:ptCount val="8"/>
                <c:pt idx="0">
                  <c:v>333.33333333333331</c:v>
                </c:pt>
                <c:pt idx="1">
                  <c:v>500</c:v>
                </c:pt>
                <c:pt idx="2">
                  <c:v>666.66666666666663</c:v>
                </c:pt>
                <c:pt idx="3">
                  <c:v>833.33333333333326</c:v>
                </c:pt>
                <c:pt idx="4">
                  <c:v>1000</c:v>
                </c:pt>
                <c:pt idx="5">
                  <c:v>1166.6666666666665</c:v>
                </c:pt>
                <c:pt idx="6">
                  <c:v>1333.3333333333333</c:v>
                </c:pt>
                <c:pt idx="7">
                  <c:v>1500</c:v>
                </c:pt>
              </c:numCache>
            </c:numRef>
          </c:xVal>
          <c:yVal>
            <c:numRef>
              <c:f>PPPA!$P$49:$W$49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3"/>
          <c:order val="5"/>
          <c:tx>
            <c:v>System</c:v>
          </c:tx>
          <c:spPr>
            <a:ln w="19050" cmpd="sng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PPPA!$H$36:$K$36</c:f>
              <c:numCache>
                <c:formatCode>General</c:formatCode>
                <c:ptCount val="4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</c:numCache>
            </c:numRef>
          </c:xVal>
          <c:yVal>
            <c:numRef>
              <c:f>PPPA!$H$38:$K$38</c:f>
              <c:numCache>
                <c:formatCode>0</c:formatCode>
                <c:ptCount val="4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</c:numCache>
            </c:numRef>
          </c:yVal>
          <c:smooth val="1"/>
        </c:ser>
        <c:dLbls>
          <c:showVal val="1"/>
        </c:dLbls>
        <c:axId val="88254336"/>
        <c:axId val="88424448"/>
      </c:scatterChart>
      <c:valAx>
        <c:axId val="88254336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4448"/>
        <c:crosses val="autoZero"/>
        <c:crossBetween val="midCat"/>
      </c:valAx>
      <c:valAx>
        <c:axId val="88424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54336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142468733007427"/>
          <c:w val="9.0081662954714176E-2"/>
          <c:h val="0.21112124442845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279"/>
          <c:h val="0.75693311582381761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Val val="1"/>
            </c:dLbl>
            <c:numFmt formatCode="0%" sourceLinked="0"/>
            <c:showVal val="1"/>
          </c:dLbls>
          <c:xVal>
            <c:numRef>
              <c:f>PPPA!$H$45:$O$45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PPPA!$H$22:$O$22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1"/>
          <c:tx>
            <c:v>55hz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PPPA!$H$46:$O$46</c:f>
              <c:numCache>
                <c:formatCode>0</c:formatCode>
                <c:ptCount val="8"/>
                <c:pt idx="0">
                  <c:v>1375</c:v>
                </c:pt>
                <c:pt idx="1">
                  <c:v>2062.5</c:v>
                </c:pt>
                <c:pt idx="2">
                  <c:v>2750</c:v>
                </c:pt>
                <c:pt idx="3">
                  <c:v>3437.5</c:v>
                </c:pt>
                <c:pt idx="4">
                  <c:v>4125</c:v>
                </c:pt>
                <c:pt idx="5">
                  <c:v>4812.5</c:v>
                </c:pt>
                <c:pt idx="6">
                  <c:v>5500</c:v>
                </c:pt>
                <c:pt idx="7">
                  <c:v>6187.5</c:v>
                </c:pt>
              </c:numCache>
            </c:numRef>
          </c:xVal>
          <c:yVal>
            <c:numRef>
              <c:f>PPPA!$P$46:$W$46</c:f>
              <c:numCache>
                <c:formatCode>0</c:formatCode>
                <c:ptCount val="8"/>
                <c:pt idx="0">
                  <c:v>168.05555555555554</c:v>
                </c:pt>
                <c:pt idx="1">
                  <c:v>163.85416666666666</c:v>
                </c:pt>
                <c:pt idx="2">
                  <c:v>157.13194444444443</c:v>
                </c:pt>
                <c:pt idx="3">
                  <c:v>149.56944444444443</c:v>
                </c:pt>
                <c:pt idx="4">
                  <c:v>138.64583333333331</c:v>
                </c:pt>
                <c:pt idx="5">
                  <c:v>124.3611111111111</c:v>
                </c:pt>
                <c:pt idx="6">
                  <c:v>105.03472222222221</c:v>
                </c:pt>
                <c:pt idx="7">
                  <c:v>84.027777777777771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PPPA!$H$47:$O$47</c:f>
              <c:numCache>
                <c:formatCode>0</c:formatCode>
                <c:ptCount val="8"/>
                <c:pt idx="0">
                  <c:v>1250</c:v>
                </c:pt>
                <c:pt idx="1">
                  <c:v>1875</c:v>
                </c:pt>
                <c:pt idx="2">
                  <c:v>2500</c:v>
                </c:pt>
                <c:pt idx="3">
                  <c:v>3125</c:v>
                </c:pt>
                <c:pt idx="4">
                  <c:v>3750</c:v>
                </c:pt>
                <c:pt idx="5">
                  <c:v>4375</c:v>
                </c:pt>
                <c:pt idx="6">
                  <c:v>5000</c:v>
                </c:pt>
                <c:pt idx="7">
                  <c:v>5625</c:v>
                </c:pt>
              </c:numCache>
            </c:numRef>
          </c:xVal>
          <c:yVal>
            <c:numRef>
              <c:f>PPPA!$P$47:$W$47</c:f>
              <c:numCache>
                <c:formatCode>0</c:formatCode>
                <c:ptCount val="8"/>
                <c:pt idx="0">
                  <c:v>138.88888888888891</c:v>
                </c:pt>
                <c:pt idx="1">
                  <c:v>135.41666666666669</c:v>
                </c:pt>
                <c:pt idx="2">
                  <c:v>129.86111111111111</c:v>
                </c:pt>
                <c:pt idx="3">
                  <c:v>123.61111111111113</c:v>
                </c:pt>
                <c:pt idx="4">
                  <c:v>114.58333333333334</c:v>
                </c:pt>
                <c:pt idx="5">
                  <c:v>102.77777777777779</c:v>
                </c:pt>
                <c:pt idx="6">
                  <c:v>86.805555555555571</c:v>
                </c:pt>
                <c:pt idx="7">
                  <c:v>69.444444444444457</c:v>
                </c:pt>
              </c:numCache>
            </c:numRef>
          </c:yVal>
          <c:smooth val="1"/>
        </c:ser>
        <c:ser>
          <c:idx val="5"/>
          <c:order val="3"/>
          <c:tx>
            <c:v>45hz</c:v>
          </c:tx>
          <c:spPr>
            <a:ln w="19050"/>
          </c:spP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PPPA!$H$48:$O$48</c:f>
              <c:numCache>
                <c:formatCode>0</c:formatCode>
                <c:ptCount val="8"/>
                <c:pt idx="0">
                  <c:v>1125</c:v>
                </c:pt>
                <c:pt idx="1">
                  <c:v>1687.5</c:v>
                </c:pt>
                <c:pt idx="2">
                  <c:v>2250</c:v>
                </c:pt>
                <c:pt idx="3">
                  <c:v>2812.5</c:v>
                </c:pt>
                <c:pt idx="4">
                  <c:v>3375</c:v>
                </c:pt>
                <c:pt idx="5">
                  <c:v>3937.5</c:v>
                </c:pt>
                <c:pt idx="6">
                  <c:v>4500</c:v>
                </c:pt>
                <c:pt idx="7">
                  <c:v>5062.5</c:v>
                </c:pt>
              </c:numCache>
            </c:numRef>
          </c:xVal>
          <c:yVal>
            <c:numRef>
              <c:f>PPPA!$P$48:$W$48</c:f>
              <c:numCache>
                <c:formatCode>0</c:formatCode>
                <c:ptCount val="8"/>
                <c:pt idx="0">
                  <c:v>112.5</c:v>
                </c:pt>
                <c:pt idx="1">
                  <c:v>109.6875</c:v>
                </c:pt>
                <c:pt idx="2">
                  <c:v>105.1875</c:v>
                </c:pt>
                <c:pt idx="3">
                  <c:v>100.125</c:v>
                </c:pt>
                <c:pt idx="4">
                  <c:v>92.8125</c:v>
                </c:pt>
                <c:pt idx="5">
                  <c:v>83.25</c:v>
                </c:pt>
                <c:pt idx="6">
                  <c:v>70.3125</c:v>
                </c:pt>
                <c:pt idx="7">
                  <c:v>56.25</c:v>
                </c:pt>
              </c:numCache>
            </c:numRef>
          </c:yVal>
          <c:smooth val="1"/>
        </c:ser>
        <c:ser>
          <c:idx val="1"/>
          <c:order val="4"/>
          <c:tx>
            <c:v>40 Hz</c:v>
          </c:tx>
          <c:spPr>
            <a:ln w="19050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/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t"/>
              <c:showVal val="1"/>
            </c:dLbl>
            <c:showVal val="1"/>
          </c:dLbls>
          <c:xVal>
            <c:numRef>
              <c:f>PPPA!$H$49:$O$49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PPPA!$P$49:$W$49</c:f>
              <c:numCache>
                <c:formatCode>0</c:formatCode>
                <c:ptCount val="8"/>
                <c:pt idx="0">
                  <c:v>88.888888888888886</c:v>
                </c:pt>
                <c:pt idx="1">
                  <c:v>86.666666666666657</c:v>
                </c:pt>
                <c:pt idx="2">
                  <c:v>83.1111111111111</c:v>
                </c:pt>
                <c:pt idx="3">
                  <c:v>79.1111111111111</c:v>
                </c:pt>
                <c:pt idx="4">
                  <c:v>73.333333333333329</c:v>
                </c:pt>
                <c:pt idx="5">
                  <c:v>65.777777777777771</c:v>
                </c:pt>
                <c:pt idx="6">
                  <c:v>55.55555555555555</c:v>
                </c:pt>
                <c:pt idx="7">
                  <c:v>44.444444444444443</c:v>
                </c:pt>
              </c:numCache>
            </c:numRef>
          </c:yVal>
          <c:smooth val="1"/>
        </c:ser>
        <c:ser>
          <c:idx val="3"/>
          <c:order val="5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dLbls>
          <c:showVal val="1"/>
        </c:dLbls>
        <c:axId val="90272128"/>
        <c:axId val="90274048"/>
      </c:scatterChart>
      <c:valAx>
        <c:axId val="90272128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74048"/>
        <c:crosses val="autoZero"/>
        <c:crossBetween val="midCat"/>
      </c:valAx>
      <c:valAx>
        <c:axId val="90274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72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89966"/>
          <c:w val="9.0081662954714176E-2"/>
          <c:h val="0.21112124442845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68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3.723176028386220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3.723409852164929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3.723176028386220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2.238395033582944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0382720"/>
        <c:axId val="90384256"/>
      </c:scatterChart>
      <c:valAx>
        <c:axId val="90382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84256"/>
        <c:crosses val="autoZero"/>
        <c:crossBetween val="midCat"/>
      </c:valAx>
      <c:valAx>
        <c:axId val="90384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82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44"/>
          <c:w val="9.8440979955456767E-2"/>
          <c:h val="0.316681866642691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46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56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717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717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57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57E-4"/>
                  <c:y val="-7.824862022752898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63E-4"/>
                  <c:y val="-7.824862022752898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717E-4"/>
                  <c:y val="-7.824862022752898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2383950335829214E-3"/>
                  <c:y val="-7.8248620227528848E-3"/>
                </c:manualLayout>
              </c:layout>
              <c:tx>
                <c:strRef>
                  <c:f>PPPA!$H$28</c:f>
                  <c:strCache>
                    <c:ptCount val="1"/>
                    <c:pt idx="0">
                      <c:v>60%</c:v>
                    </c:pt>
                  </c:strCache>
                </c:strRef>
              </c:tx>
              <c:dLblPos val="r"/>
              <c:showVal val="1"/>
            </c:dLbl>
            <c:dLbl>
              <c:idx val="1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PPPA!$I$28</c:f>
                  <c:strCache>
                    <c:ptCount val="1"/>
                    <c:pt idx="0">
                      <c:v>72%</c:v>
                    </c:pt>
                  </c:strCache>
                </c:strRef>
              </c:tx>
              <c:dLblPos val="r"/>
              <c:showVal val="1"/>
            </c:dLbl>
            <c:dLbl>
              <c:idx val="2"/>
              <c:layout>
                <c:manualLayout>
                  <c:x val="-2.238395033582944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885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8312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0662016"/>
        <c:axId val="90663552"/>
      </c:scatterChart>
      <c:valAx>
        <c:axId val="90662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3552"/>
        <c:crosses val="autoZero"/>
        <c:crossBetween val="midCat"/>
      </c:valAx>
      <c:valAx>
        <c:axId val="90663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2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43652561247178"/>
          <c:y val="0.42359978249048397"/>
          <c:w val="9.8440979955456767E-2"/>
          <c:h val="0.316681866642691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35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51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95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95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35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35E-4"/>
                  <c:y val="-7.8248620227528969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41E-4"/>
                  <c:y val="-7.8248620227528969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95E-4"/>
                  <c:y val="-7.8248620227528969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729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969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80739350788561E-3"/>
                  <c:y val="-7.8248620227528969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192E-3"/>
                  <c:y val="-7.8248620227528969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9000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0470272"/>
        <c:axId val="90471424"/>
      </c:scatterChart>
      <c:valAx>
        <c:axId val="90470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71424"/>
        <c:crosses val="autoZero"/>
        <c:crossBetween val="midCat"/>
      </c:valAx>
      <c:valAx>
        <c:axId val="90471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702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22"/>
          <c:w val="9.8440979955456767E-2"/>
          <c:h val="0.316681866642691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24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47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73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73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24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24E-4"/>
                  <c:y val="-7.8248620227528952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3E-4"/>
                  <c:y val="-7.8248620227528952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73E-4"/>
                  <c:y val="-7.8248620227528952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6.6927380179927394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6.6927380179927394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6.6927380179926934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6.6927380179926934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6.6927380179927394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6.6927380179927394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952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80739350788543E-3"/>
                  <c:y val="-7.8248620227528952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192E-3"/>
                  <c:y val="-7.8248620227528952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9000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238395033582944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2500</c:v>
                </c:pt>
                <c:pt idx="1">
                  <c:v>3750</c:v>
                </c:pt>
                <c:pt idx="2">
                  <c:v>5000</c:v>
                </c:pt>
                <c:pt idx="3">
                  <c:v>6250</c:v>
                </c:pt>
                <c:pt idx="4">
                  <c:v>7500</c:v>
                </c:pt>
                <c:pt idx="5">
                  <c:v>8750</c:v>
                </c:pt>
                <c:pt idx="6">
                  <c:v>10000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0936064"/>
        <c:axId val="90937600"/>
      </c:scatterChart>
      <c:valAx>
        <c:axId val="90936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37600"/>
        <c:crosses val="autoZero"/>
        <c:crossBetween val="midCat"/>
      </c:valAx>
      <c:valAx>
        <c:axId val="9093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360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0011"/>
          <c:w val="9.8440979955456767E-2"/>
          <c:h val="0.316681866642691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13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43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52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52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13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13E-4"/>
                  <c:y val="-7.824862022752893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2E-4"/>
                  <c:y val="-7.824862022752893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52E-4"/>
                  <c:y val="-7.824862022752893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543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543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61403877967543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61403877962133E-4"/>
                  <c:y val="-7.8248620227528935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73095066897516E-4"/>
                  <c:y val="-7.8248620227528935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543E-4"/>
                  <c:y val="-7.8248620227528935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9000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543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543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61403877962133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61403877967543E-4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7543E-4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543E-4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2500</c:v>
                </c:pt>
                <c:pt idx="1">
                  <c:v>3750</c:v>
                </c:pt>
                <c:pt idx="2">
                  <c:v>5000</c:v>
                </c:pt>
                <c:pt idx="3">
                  <c:v>6250</c:v>
                </c:pt>
                <c:pt idx="4">
                  <c:v>7500</c:v>
                </c:pt>
                <c:pt idx="5">
                  <c:v>8750</c:v>
                </c:pt>
                <c:pt idx="6">
                  <c:v>10000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v>6 Pumps</c:v>
          </c:tx>
          <c:spPr>
            <a:ln w="19050">
              <a:solidFill>
                <a:srgbClr val="002060"/>
              </a:solidFill>
            </a:ln>
          </c:spPr>
          <c:marker>
            <c:symbol val="plus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238395033582944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885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3950335829448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8312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PPPA!$H$55:$O$55</c:f>
              <c:numCache>
                <c:formatCode>0</c:formatCode>
                <c:ptCount val="8"/>
                <c:pt idx="0">
                  <c:v>3000</c:v>
                </c:pt>
                <c:pt idx="1">
                  <c:v>4500</c:v>
                </c:pt>
                <c:pt idx="2">
                  <c:v>6000</c:v>
                </c:pt>
                <c:pt idx="3">
                  <c:v>7500</c:v>
                </c:pt>
                <c:pt idx="4">
                  <c:v>9000</c:v>
                </c:pt>
                <c:pt idx="5">
                  <c:v>10500</c:v>
                </c:pt>
                <c:pt idx="6">
                  <c:v>12000</c:v>
                </c:pt>
                <c:pt idx="7">
                  <c:v>13500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1118592"/>
        <c:axId val="91198208"/>
      </c:scatterChart>
      <c:valAx>
        <c:axId val="911185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98208"/>
        <c:crosses val="autoZero"/>
        <c:crossBetween val="midCat"/>
      </c:valAx>
      <c:valAx>
        <c:axId val="91198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185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9"/>
          <c:w val="9.8440979955456767E-2"/>
          <c:h val="0.316681866642690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302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36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3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3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3002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3002E-4"/>
                  <c:y val="-7.824862022752891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909E-4"/>
                  <c:y val="-7.824862022752891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3E-4"/>
                  <c:y val="-7.824862022752891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elete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2.238395033582944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2.238395033582944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2.2383950335829448E-3"/>
                  <c:y val="-7.8248620227528917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2.2385119454723062E-3"/>
                  <c:y val="-7.8248620227528917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2.2383950335829448E-3"/>
                  <c:y val="-7.8248620227528917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9000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elete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2500</c:v>
                </c:pt>
                <c:pt idx="1">
                  <c:v>3750</c:v>
                </c:pt>
                <c:pt idx="2">
                  <c:v>5000</c:v>
                </c:pt>
                <c:pt idx="3">
                  <c:v>6250</c:v>
                </c:pt>
                <c:pt idx="4">
                  <c:v>7500</c:v>
                </c:pt>
                <c:pt idx="5">
                  <c:v>8750</c:v>
                </c:pt>
                <c:pt idx="6">
                  <c:v>10000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v>6 Pumps</c:v>
          </c:tx>
          <c:spPr>
            <a:ln w="19050">
              <a:solidFill>
                <a:srgbClr val="002060"/>
              </a:solidFill>
            </a:ln>
          </c:spPr>
          <c:marker>
            <c:symbol val="plus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3.7231760283862208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3.7231760283862208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3.7231760283862208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3.7231760283862208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PPPA!$H$55:$O$55</c:f>
              <c:numCache>
                <c:formatCode>0</c:formatCode>
                <c:ptCount val="8"/>
                <c:pt idx="0">
                  <c:v>3000</c:v>
                </c:pt>
                <c:pt idx="1">
                  <c:v>4500</c:v>
                </c:pt>
                <c:pt idx="2">
                  <c:v>6000</c:v>
                </c:pt>
                <c:pt idx="3">
                  <c:v>7500</c:v>
                </c:pt>
                <c:pt idx="4">
                  <c:v>9000</c:v>
                </c:pt>
                <c:pt idx="5">
                  <c:v>10500</c:v>
                </c:pt>
                <c:pt idx="6">
                  <c:v>12000</c:v>
                </c:pt>
                <c:pt idx="7">
                  <c:v>13500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7"/>
          <c:order val="7"/>
          <c:tx>
            <c:v>7 Pumps</c:v>
          </c:tx>
          <c:spPr>
            <a:ln w="19050">
              <a:solidFill>
                <a:srgbClr val="FF0066"/>
              </a:solidFill>
            </a:ln>
          </c:spPr>
          <c:marker>
            <c:symbol val="dot"/>
            <c:size val="7"/>
            <c:spPr>
              <a:solidFill>
                <a:srgbClr val="FF0066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729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3723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PPPA!$H$56:$O$56</c:f>
              <c:numCache>
                <c:formatCode>General</c:formatCode>
                <c:ptCount val="8"/>
                <c:pt idx="0">
                  <c:v>3500</c:v>
                </c:pt>
                <c:pt idx="1">
                  <c:v>5250</c:v>
                </c:pt>
                <c:pt idx="2">
                  <c:v>7000</c:v>
                </c:pt>
                <c:pt idx="3">
                  <c:v>8750</c:v>
                </c:pt>
                <c:pt idx="4">
                  <c:v>10500</c:v>
                </c:pt>
                <c:pt idx="5">
                  <c:v>12250</c:v>
                </c:pt>
                <c:pt idx="6">
                  <c:v>14000</c:v>
                </c:pt>
                <c:pt idx="7">
                  <c:v>15750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1246976"/>
        <c:axId val="91248512"/>
      </c:scatterChart>
      <c:valAx>
        <c:axId val="91246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48512"/>
        <c:crosses val="autoZero"/>
        <c:crossBetween val="midCat"/>
      </c:valAx>
      <c:valAx>
        <c:axId val="91248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46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89989"/>
          <c:w val="9.8440979955456767E-2"/>
          <c:h val="0.316681866642690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2094E-2"/>
          <c:y val="0.11745513866231648"/>
          <c:w val="0.81737193763920291"/>
          <c:h val="0.75693311582381761"/>
        </c:manualLayout>
      </c:layout>
      <c:scatterChart>
        <c:scatterStyle val="smoothMarker"/>
        <c:ser>
          <c:idx val="3"/>
          <c:order val="0"/>
          <c:tx>
            <c:v>System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  <a:ln>
                <a:solidFill>
                  <a:prstClr val="black"/>
                </a:solidFill>
              </a:ln>
            </c:spPr>
          </c:marker>
          <c:dLbls>
            <c:delete val="1"/>
          </c:dLbls>
          <c:xVal>
            <c:numRef>
              <c:f>PPPA!$H$36:$O$36</c:f>
              <c:numCache>
                <c:formatCode>General</c:formatCode>
                <c:ptCount val="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6500</c:v>
                </c:pt>
              </c:numCache>
            </c:numRef>
          </c:xVal>
          <c:yVal>
            <c:numRef>
              <c:f>PPPA!$H$38:$O$38</c:f>
              <c:numCache>
                <c:formatCode>0</c:formatCode>
                <c:ptCount val="8"/>
                <c:pt idx="0">
                  <c:v>110</c:v>
                </c:pt>
                <c:pt idx="1">
                  <c:v>112</c:v>
                </c:pt>
                <c:pt idx="2">
                  <c:v>117</c:v>
                </c:pt>
                <c:pt idx="3">
                  <c:v>126</c:v>
                </c:pt>
                <c:pt idx="4">
                  <c:v>138</c:v>
                </c:pt>
                <c:pt idx="5">
                  <c:v>155</c:v>
                </c:pt>
                <c:pt idx="6">
                  <c:v>175</c:v>
                </c:pt>
                <c:pt idx="7">
                  <c:v>185</c:v>
                </c:pt>
              </c:numCache>
            </c:numRef>
          </c:yVal>
          <c:smooth val="1"/>
        </c:ser>
        <c:ser>
          <c:idx val="0"/>
          <c:order val="1"/>
          <c:tx>
            <c:v>1 Pump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484780994803273E-3"/>
                  <c:y val="-8.7003806416530716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1.484780994803273E-3"/>
                  <c:y val="-8.7003806416530716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1.484780994803273E-3"/>
                  <c:y val="-8.7003806416530716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1.484780994803273E-3"/>
                  <c:y val="-8.7003806416530716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1.484780994803273E-3"/>
                  <c:y val="-8.7003806416530716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1.484780994803273E-3"/>
                  <c:y val="-8.7003806416530716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PPPA!$H$40:$O$40</c:f>
              <c:numCache>
                <c:formatCode>0</c:formatCode>
                <c:ptCount val="8"/>
                <c:pt idx="0">
                  <c:v>500</c:v>
                </c:pt>
                <c:pt idx="1">
                  <c:v>750</c:v>
                </c:pt>
                <c:pt idx="2">
                  <c:v>1000</c:v>
                </c:pt>
                <c:pt idx="3">
                  <c:v>1250</c:v>
                </c:pt>
                <c:pt idx="4">
                  <c:v>1500</c:v>
                </c:pt>
                <c:pt idx="5">
                  <c:v>1750</c:v>
                </c:pt>
                <c:pt idx="6">
                  <c:v>2000</c:v>
                </c:pt>
                <c:pt idx="7">
                  <c:v>2250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2"/>
          <c:tx>
            <c:v>2 Pumps</c:v>
          </c:tx>
          <c:spPr>
            <a:ln w="19050">
              <a:solidFill>
                <a:srgbClr val="FF0000"/>
              </a:solidFill>
            </a:ln>
          </c:spPr>
          <c:marker>
            <c:symbol val="square"/>
            <c:size val="3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7.5361403877967608E-4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7.5361403877967608E-4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7.5373095066902992E-4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7.5373095066902992E-4"/>
                  <c:y val="-7.82486202275289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7.5361403877964887E-4"/>
                  <c:y val="-7.82486202275289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7.5361403877967608E-4"/>
                  <c:y val="-7.82486202275289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PPPA!$H$51:$O$51</c:f>
              <c:numCache>
                <c:formatCode>0</c:formatCode>
                <c:ptCount val="8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3"/>
          <c:tx>
            <c:v>3 Pumps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delete val="1"/>
          </c:dLbls>
          <c:xVal>
            <c:numRef>
              <c:f>PPPA!$H$52:$O$52</c:f>
              <c:numCache>
                <c:formatCode>0</c:formatCode>
                <c:ptCount val="8"/>
                <c:pt idx="0">
                  <c:v>1500</c:v>
                </c:pt>
                <c:pt idx="1">
                  <c:v>2250</c:v>
                </c:pt>
                <c:pt idx="2">
                  <c:v>3000</c:v>
                </c:pt>
                <c:pt idx="3">
                  <c:v>3750</c:v>
                </c:pt>
                <c:pt idx="4">
                  <c:v>4500</c:v>
                </c:pt>
                <c:pt idx="5">
                  <c:v>5250</c:v>
                </c:pt>
                <c:pt idx="6">
                  <c:v>6000</c:v>
                </c:pt>
                <c:pt idx="7">
                  <c:v>6750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v>4 Pumps</c:v>
          </c:tx>
          <c:spPr>
            <a:ln w="19050">
              <a:solidFill>
                <a:srgbClr val="00B050"/>
              </a:solidFill>
            </a:ln>
          </c:spPr>
          <c:marker>
            <c:symbol val="star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461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729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9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80739350788491E-3"/>
                  <c:y val="-7.82486202275289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192E-3"/>
                  <c:y val="-7.82486202275289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PPPA!$H$53:$O$53</c:f>
              <c:numCache>
                <c:formatCode>0</c:formatCode>
                <c:ptCount val="8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9000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v>5 Pumps</c:v>
          </c:tx>
          <c:spPr>
            <a:ln w="19050"/>
          </c:spPr>
          <c:marker>
            <c:symbol val="circle"/>
            <c:size val="3"/>
          </c:marker>
          <c:dLbls>
            <c:delete val="1"/>
          </c:dLbls>
          <c:xVal>
            <c:numRef>
              <c:f>PPPA!$H$54:$O$54</c:f>
              <c:numCache>
                <c:formatCode>0</c:formatCode>
                <c:ptCount val="8"/>
                <c:pt idx="0">
                  <c:v>2500</c:v>
                </c:pt>
                <c:pt idx="1">
                  <c:v>3750</c:v>
                </c:pt>
                <c:pt idx="2">
                  <c:v>5000</c:v>
                </c:pt>
                <c:pt idx="3">
                  <c:v>6250</c:v>
                </c:pt>
                <c:pt idx="4">
                  <c:v>7500</c:v>
                </c:pt>
                <c:pt idx="5">
                  <c:v>8750</c:v>
                </c:pt>
                <c:pt idx="6">
                  <c:v>10000</c:v>
                </c:pt>
                <c:pt idx="7">
                  <c:v>11250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v>6 Pumps</c:v>
          </c:tx>
          <c:spPr>
            <a:ln w="19050">
              <a:solidFill>
                <a:srgbClr val="002060"/>
              </a:solidFill>
            </a:ln>
          </c:spPr>
          <c:marker>
            <c:symbol val="plus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5.2079570231894729E-3"/>
                  <c:y val="-7.8252045574237969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5.2079570231894192E-3"/>
                  <c:y val="-7.825033290088330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5.2079570231894729E-3"/>
                  <c:y val="-7.8248620227528848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PPPA!$H$55:$O$55</c:f>
              <c:numCache>
                <c:formatCode>0</c:formatCode>
                <c:ptCount val="8"/>
                <c:pt idx="0">
                  <c:v>3000</c:v>
                </c:pt>
                <c:pt idx="1">
                  <c:v>4500</c:v>
                </c:pt>
                <c:pt idx="2">
                  <c:v>6000</c:v>
                </c:pt>
                <c:pt idx="3">
                  <c:v>7500</c:v>
                </c:pt>
                <c:pt idx="4">
                  <c:v>9000</c:v>
                </c:pt>
                <c:pt idx="5">
                  <c:v>10500</c:v>
                </c:pt>
                <c:pt idx="6">
                  <c:v>12000</c:v>
                </c:pt>
                <c:pt idx="7">
                  <c:v>13500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7"/>
          <c:order val="7"/>
          <c:tx>
            <c:v>7 Pumps</c:v>
          </c:tx>
          <c:spPr>
            <a:ln w="19050">
              <a:solidFill>
                <a:srgbClr val="FF0066"/>
              </a:solidFill>
            </a:ln>
          </c:spPr>
          <c:marker>
            <c:symbol val="dot"/>
            <c:size val="7"/>
            <c:spPr>
              <a:solidFill>
                <a:srgbClr val="FF0066"/>
              </a:solidFill>
              <a:ln>
                <a:noFill/>
              </a:ln>
            </c:spPr>
          </c:marker>
          <c:dLbls>
            <c:delete val="1"/>
          </c:dLbls>
          <c:xVal>
            <c:numRef>
              <c:f>PPPA!$H$56:$O$56</c:f>
              <c:numCache>
                <c:formatCode>General</c:formatCode>
                <c:ptCount val="8"/>
                <c:pt idx="0">
                  <c:v>3500</c:v>
                </c:pt>
                <c:pt idx="1">
                  <c:v>5250</c:v>
                </c:pt>
                <c:pt idx="2">
                  <c:v>7000</c:v>
                </c:pt>
                <c:pt idx="3">
                  <c:v>8750</c:v>
                </c:pt>
                <c:pt idx="4">
                  <c:v>10500</c:v>
                </c:pt>
                <c:pt idx="5">
                  <c:v>12250</c:v>
                </c:pt>
                <c:pt idx="6">
                  <c:v>14000</c:v>
                </c:pt>
                <c:pt idx="7">
                  <c:v>15750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ser>
          <c:idx val="8"/>
          <c:order val="8"/>
          <c:tx>
            <c:v>8 Pumps</c:v>
          </c:tx>
          <c:spPr>
            <a:ln w="19050">
              <a:solidFill>
                <a:srgbClr val="660066"/>
              </a:solidFill>
            </a:ln>
          </c:spPr>
          <c:marker>
            <c:symbol val="dash"/>
            <c:size val="6"/>
            <c:spPr>
              <a:solidFill>
                <a:srgbClr val="660066"/>
              </a:solidFill>
              <a:ln w="6350">
                <a:noFill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4656834376772024E-3"/>
                  <c:y val="-6.7376569772171734E-3"/>
                </c:manualLayout>
              </c:layout>
              <c:tx>
                <c:strRef>
                  <c:f>PPPA!$J$28</c:f>
                  <c:strCache>
                    <c:ptCount val="1"/>
                    <c:pt idx="0">
                      <c:v>80%</c:v>
                    </c:pt>
                  </c:strCache>
                </c:strRef>
              </c:tx>
              <c:dLblPos val="r"/>
              <c:showVal val="1"/>
            </c:dLbl>
            <c:dLbl>
              <c:idx val="3"/>
              <c:layout>
                <c:manualLayout>
                  <c:x val="-4.4655665257878506E-3"/>
                  <c:y val="-6.7374857098817034E-3"/>
                </c:manualLayout>
              </c:layout>
              <c:tx>
                <c:strRef>
                  <c:f>PPPA!$K$28</c:f>
                  <c:strCache>
                    <c:ptCount val="1"/>
                    <c:pt idx="0">
                      <c:v>84%</c:v>
                    </c:pt>
                  </c:strCache>
                </c:strRef>
              </c:tx>
              <c:dLblPos val="r"/>
              <c:showVal val="1"/>
            </c:dLbl>
            <c:dLbl>
              <c:idx val="4"/>
              <c:layout>
                <c:manualLayout>
                  <c:x val="-4.4655665257878506E-3"/>
                  <c:y val="-6.7374857098817034E-3"/>
                </c:manualLayout>
              </c:layout>
              <c:tx>
                <c:strRef>
                  <c:f>PPPA!$L$28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5"/>
              <c:layout>
                <c:manualLayout>
                  <c:x val="-4.4655665257878506E-3"/>
                  <c:y val="-6.7373144425462404E-3"/>
                </c:manualLayout>
              </c:layout>
              <c:tx>
                <c:strRef>
                  <c:f>PPPA!$M$28</c:f>
                  <c:strCache>
                    <c:ptCount val="1"/>
                    <c:pt idx="0">
                      <c:v>86%</c:v>
                    </c:pt>
                  </c:strCache>
                </c:strRef>
              </c:tx>
              <c:dLblPos val="r"/>
              <c:showVal val="1"/>
            </c:dLbl>
            <c:dLbl>
              <c:idx val="6"/>
              <c:layout>
                <c:manualLayout>
                  <c:x val="-4.4655665257878506E-3"/>
                  <c:y val="-6.7373144425462404E-3"/>
                </c:manualLayout>
              </c:layout>
              <c:tx>
                <c:strRef>
                  <c:f>PPPA!$N$28</c:f>
                  <c:strCache>
                    <c:ptCount val="1"/>
                    <c:pt idx="0">
                      <c:v>83%</c:v>
                    </c:pt>
                  </c:strCache>
                </c:strRef>
              </c:tx>
              <c:dLblPos val="r"/>
              <c:showVal val="1"/>
            </c:dLbl>
            <c:dLbl>
              <c:idx val="7"/>
              <c:layout>
                <c:manualLayout>
                  <c:x val="-4.4655665257878506E-3"/>
                  <c:y val="-6.7373144425462404E-3"/>
                </c:manualLayout>
              </c:layout>
              <c:tx>
                <c:strRef>
                  <c:f>PPPA!$O$28</c:f>
                  <c:strCache>
                    <c:ptCount val="1"/>
                    <c:pt idx="0">
                      <c:v>74%</c:v>
                    </c:pt>
                  </c:strCache>
                </c:strRef>
              </c:tx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PPPA!$H$57:$O$57</c:f>
              <c:numCache>
                <c:formatCode>General</c:formatCode>
                <c:ptCount val="8"/>
                <c:pt idx="0">
                  <c:v>4000</c:v>
                </c:pt>
                <c:pt idx="1">
                  <c:v>6000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14000</c:v>
                </c:pt>
                <c:pt idx="6">
                  <c:v>16000</c:v>
                </c:pt>
                <c:pt idx="7">
                  <c:v>18000</c:v>
                </c:pt>
              </c:numCache>
            </c:numRef>
          </c:xVal>
          <c:yVal>
            <c:numRef>
              <c:f>PPPA!$P$40:$W$40</c:f>
              <c:numCache>
                <c:formatCode>0</c:formatCode>
                <c:ptCount val="8"/>
                <c:pt idx="0">
                  <c:v>200</c:v>
                </c:pt>
                <c:pt idx="1">
                  <c:v>195</c:v>
                </c:pt>
                <c:pt idx="2">
                  <c:v>187</c:v>
                </c:pt>
                <c:pt idx="3">
                  <c:v>178</c:v>
                </c:pt>
                <c:pt idx="4">
                  <c:v>165</c:v>
                </c:pt>
                <c:pt idx="5">
                  <c:v>148</c:v>
                </c:pt>
                <c:pt idx="6">
                  <c:v>125</c:v>
                </c:pt>
                <c:pt idx="7">
                  <c:v>100</c:v>
                </c:pt>
              </c:numCache>
            </c:numRef>
          </c:yVal>
          <c:smooth val="1"/>
        </c:ser>
        <c:dLbls>
          <c:showVal val="1"/>
        </c:dLbls>
        <c:axId val="91481600"/>
        <c:axId val="91482752"/>
      </c:scatterChart>
      <c:valAx>
        <c:axId val="914816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2752"/>
        <c:crosses val="autoZero"/>
        <c:crossBetween val="midCat"/>
      </c:valAx>
      <c:valAx>
        <c:axId val="91482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16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2130660727565"/>
          <c:y val="0.42577487765089977"/>
          <c:w val="9.8440979955456767E-2"/>
          <c:h val="0.316681866642690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619125</xdr:colOff>
      <xdr:row>1</xdr:row>
      <xdr:rowOff>57150</xdr:rowOff>
    </xdr:from>
    <xdr:to>
      <xdr:col>16</xdr:col>
      <xdr:colOff>95250</xdr:colOff>
      <xdr:row>3</xdr:row>
      <xdr:rowOff>107747</xdr:rowOff>
    </xdr:to>
    <xdr:pic>
      <xdr:nvPicPr>
        <xdr:cNvPr id="2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53025" y="133350"/>
          <a:ext cx="1352550" cy="326822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0.1317</cdr:x>
      <cdr:y>0.04806</cdr:y>
    </cdr:from>
    <cdr:to>
      <cdr:x>0.42654</cdr:x>
      <cdr:y>0.08234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491" y="280641"/>
          <a:ext cx="252190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0.59886</cdr:x>
      <cdr:y>0.05982</cdr:y>
    </cdr:from>
    <cdr:to>
      <cdr:x>0.73249</cdr:x>
      <cdr:y>0.09425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22333" y="349250"/>
          <a:ext cx="1143000" cy="201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0.54813</cdr:x>
      <cdr:y>0.04532</cdr:y>
    </cdr:from>
    <cdr:to>
      <cdr:x>0.89022</cdr:x>
      <cdr:y>0.08134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98" y="264602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70F61DEA-DA54-42C4-AB62-F8C11006B863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0.72507</cdr:x>
      <cdr:y>0.15769</cdr:y>
    </cdr:from>
    <cdr:to>
      <cdr:x>0.75353</cdr:x>
      <cdr:y>0.19395</cdr:y>
    </cdr:to>
    <cdr:sp macro="" textlink="PPPA!$M$13">
      <cdr:nvSpPr>
        <cdr:cNvPr id="8" name="TextBox 7"/>
        <cdr:cNvSpPr txBox="1"/>
      </cdr:nvSpPr>
      <cdr:spPr>
        <a:xfrm xmlns:a="http://schemas.openxmlformats.org/drawingml/2006/main">
          <a:off x="6201835" y="920751"/>
          <a:ext cx="243416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CAA1AAD-3DB3-4F9C-B4D0-34C0F4F43808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3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0.74981</cdr:x>
      <cdr:y>0.15769</cdr:y>
    </cdr:from>
    <cdr:to>
      <cdr:x>0.81787</cdr:x>
      <cdr:y>0.19395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413500" y="920750"/>
          <a:ext cx="582083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Pumps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0.13417</cdr:x>
      <cdr:y>0.05169</cdr:y>
    </cdr:from>
    <cdr:to>
      <cdr:x>0.47637</cdr:x>
      <cdr:y>0.087</cdr:y>
    </cdr:to>
    <cdr:sp macro="" textlink="PPPA!$M$7:$Q$7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47628" y="301796"/>
          <a:ext cx="2926956" cy="206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6E0AF1A0-A300-484D-885F-757ECD7F86F8}" type="TxLink"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pPr algn="l" rtl="0">
              <a:defRPr sz="1000"/>
            </a:pPr>
            <a:t>Cornell 5RB 1780 RPM  13.5" Trim</a:t>
          </a:fld>
          <a:endParaRPr lang="en-US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0.5066</cdr:y>
    </cdr:to>
    <cdr:sp macro="" textlink="PPPA!$M$9:$W$9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746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Feet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0.44339</cdr:x>
      <cdr:y>0.931</cdr:y>
    </cdr:from>
    <cdr:to>
      <cdr:x>0.53311</cdr:x>
      <cdr:y>0.96021</cdr:y>
    </cdr:to>
    <cdr:sp macro="" textlink="PPPA!$M$8:$O$8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92527" y="5435946"/>
          <a:ext cx="76739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GPM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0.54813</cdr:x>
      <cdr:y>0.04712</cdr:y>
    </cdr:from>
    <cdr:to>
      <cdr:x>0.89022</cdr:x>
      <cdr:y>0.08314</cdr:y>
    </cdr:to>
    <cdr:sp macro="" textlink="PPPA!$M$10:$O$10">
      <cdr:nvSpPr>
        <cdr:cNvPr id="7" name="TextBox 6"/>
        <cdr:cNvSpPr txBox="1"/>
      </cdr:nvSpPr>
      <cdr:spPr>
        <a:xfrm xmlns:a="http://schemas.openxmlformats.org/drawingml/2006/main">
          <a:off x="4688379" y="275138"/>
          <a:ext cx="2926080" cy="210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5A8749CC-1A17-42F8-93AB-2678EF1C6B17}" type="TxLink">
            <a:rPr lang="en-US" sz="120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pPr/>
            <a:t>Piping = 1000', 12" Sch 40 Steel</a:t>
          </a:fld>
          <a:endParaRPr lang="en-US" sz="12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113"/>
  <sheetViews>
    <sheetView showGridLines="0" tabSelected="1" topLeftCell="G1" workbookViewId="0">
      <selection activeCell="M13" sqref="M13"/>
    </sheetView>
  </sheetViews>
  <sheetFormatPr defaultRowHeight="12.75"/>
  <cols>
    <col min="1" max="6" width="7.7109375" hidden="1" customWidth="1"/>
    <col min="7" max="7" width="8.7109375" customWidth="1"/>
    <col min="8" max="15" width="10.7109375" customWidth="1"/>
    <col min="16" max="33" width="6.7109375" customWidth="1"/>
    <col min="34" max="34" width="7.7109375" customWidth="1"/>
    <col min="35" max="35" width="12.7109375" customWidth="1"/>
  </cols>
  <sheetData>
    <row r="1" spans="2:23" ht="6" customHeight="1"/>
    <row r="2" spans="2:23" ht="15.75">
      <c r="H2" s="18" t="s">
        <v>64</v>
      </c>
    </row>
    <row r="3" spans="2:23" ht="6" customHeight="1">
      <c r="H3" s="8"/>
    </row>
    <row r="4" spans="2:23">
      <c r="B4" s="8"/>
      <c r="H4" s="13" t="s">
        <v>63</v>
      </c>
      <c r="P4" s="6"/>
      <c r="Q4" s="6"/>
      <c r="R4" s="6"/>
      <c r="S4" s="6"/>
      <c r="T4" s="6"/>
      <c r="U4" s="6"/>
      <c r="V4" s="6"/>
      <c r="W4" s="6"/>
    </row>
    <row r="5" spans="2:23">
      <c r="H5" s="13" t="s">
        <v>72</v>
      </c>
      <c r="P5" s="11"/>
      <c r="Q5" s="11"/>
      <c r="R5" s="11"/>
      <c r="S5" s="11"/>
      <c r="T5" s="11"/>
      <c r="U5" s="11"/>
      <c r="V5" s="11"/>
      <c r="W5" s="11"/>
    </row>
    <row r="6" spans="2:23" ht="6" customHeight="1">
      <c r="B6" s="2"/>
      <c r="I6" s="2"/>
    </row>
    <row r="7" spans="2:23">
      <c r="B7" s="2"/>
      <c r="H7" s="2" t="s">
        <v>66</v>
      </c>
      <c r="I7" s="2"/>
      <c r="L7" s="25">
        <v>1</v>
      </c>
      <c r="M7" s="16" t="s">
        <v>51</v>
      </c>
      <c r="N7" s="14"/>
      <c r="O7" s="15"/>
      <c r="P7" s="19"/>
      <c r="Q7" s="19"/>
      <c r="U7" s="19"/>
      <c r="V7" s="19"/>
      <c r="W7" s="19"/>
    </row>
    <row r="8" spans="2:23">
      <c r="B8" s="2"/>
      <c r="H8" s="2" t="s">
        <v>67</v>
      </c>
      <c r="I8" s="2"/>
      <c r="L8" s="25">
        <v>2</v>
      </c>
      <c r="M8" s="16" t="s">
        <v>36</v>
      </c>
      <c r="N8" s="14"/>
      <c r="O8" s="15"/>
      <c r="P8" s="19"/>
      <c r="Q8" s="19"/>
      <c r="U8" s="19"/>
      <c r="V8" s="19"/>
      <c r="W8" s="19"/>
    </row>
    <row r="9" spans="2:23">
      <c r="B9" s="2"/>
      <c r="H9" t="s">
        <v>68</v>
      </c>
      <c r="I9" s="2"/>
      <c r="L9" s="25">
        <v>3</v>
      </c>
      <c r="M9" s="20" t="s">
        <v>37</v>
      </c>
      <c r="N9" s="21"/>
      <c r="O9" s="22"/>
      <c r="P9" s="24"/>
      <c r="Q9" s="24"/>
      <c r="U9" s="24"/>
      <c r="V9" s="24"/>
      <c r="W9" s="24"/>
    </row>
    <row r="10" spans="2:23" ht="12.75" customHeight="1">
      <c r="B10" s="2"/>
      <c r="H10" s="9" t="s">
        <v>69</v>
      </c>
      <c r="I10" s="2"/>
      <c r="L10" s="25">
        <v>4</v>
      </c>
      <c r="M10" s="36" t="s">
        <v>52</v>
      </c>
      <c r="N10" s="21"/>
      <c r="O10" s="22"/>
      <c r="P10" s="24"/>
      <c r="Q10" s="24"/>
      <c r="U10" s="24"/>
      <c r="V10" s="24"/>
      <c r="W10" s="24"/>
    </row>
    <row r="11" spans="2:23" ht="12.75" customHeight="1">
      <c r="B11" s="2"/>
      <c r="H11" s="9" t="s">
        <v>70</v>
      </c>
      <c r="N11" s="24"/>
      <c r="O11" s="24"/>
      <c r="P11" s="24"/>
      <c r="Q11" s="24"/>
      <c r="U11" s="24"/>
      <c r="V11" s="24"/>
      <c r="W11" s="24"/>
    </row>
    <row r="12" spans="2:23" ht="6" customHeight="1"/>
    <row r="13" spans="2:23">
      <c r="H13" s="9" t="s">
        <v>65</v>
      </c>
      <c r="I13" s="2"/>
      <c r="L13" s="25"/>
      <c r="M13" s="38">
        <v>3</v>
      </c>
    </row>
    <row r="14" spans="2:23" ht="6" customHeight="1"/>
    <row r="15" spans="2:23">
      <c r="B15" t="s">
        <v>18</v>
      </c>
      <c r="H15" s="2" t="s">
        <v>91</v>
      </c>
    </row>
    <row r="16" spans="2:23">
      <c r="H16" s="9" t="s">
        <v>92</v>
      </c>
    </row>
    <row r="17" spans="8:24">
      <c r="H17" t="s">
        <v>71</v>
      </c>
    </row>
    <row r="18" spans="8:24" ht="6" customHeight="1"/>
    <row r="19" spans="8:24">
      <c r="H19" s="7" t="s">
        <v>0</v>
      </c>
      <c r="I19" s="7" t="s">
        <v>1</v>
      </c>
      <c r="J19" s="7" t="s">
        <v>2</v>
      </c>
      <c r="K19" s="7" t="s">
        <v>3</v>
      </c>
      <c r="L19" s="6" t="s">
        <v>4</v>
      </c>
      <c r="M19" s="6" t="s">
        <v>11</v>
      </c>
      <c r="N19" s="6" t="s">
        <v>13</v>
      </c>
      <c r="O19" s="6" t="s">
        <v>15</v>
      </c>
      <c r="X19" s="5"/>
    </row>
    <row r="20" spans="8:24">
      <c r="H20" s="32">
        <v>500</v>
      </c>
      <c r="I20" s="32">
        <v>750</v>
      </c>
      <c r="J20" s="32">
        <v>1000</v>
      </c>
      <c r="K20" s="32">
        <v>1250</v>
      </c>
      <c r="L20" s="32">
        <v>1500</v>
      </c>
      <c r="M20" s="32">
        <v>1750</v>
      </c>
      <c r="N20" s="32">
        <v>2000</v>
      </c>
      <c r="O20" s="32">
        <v>2250</v>
      </c>
      <c r="P20" s="7"/>
      <c r="Q20" s="7"/>
      <c r="R20" s="7"/>
      <c r="S20" s="7"/>
      <c r="T20" s="6"/>
      <c r="U20" s="6"/>
      <c r="V20" s="6"/>
      <c r="W20" s="6"/>
      <c r="X20" s="5"/>
    </row>
    <row r="21" spans="8:24">
      <c r="H21" s="7" t="s">
        <v>6</v>
      </c>
      <c r="I21" s="7" t="s">
        <v>7</v>
      </c>
      <c r="J21" s="7" t="s">
        <v>8</v>
      </c>
      <c r="K21" s="7" t="s">
        <v>9</v>
      </c>
      <c r="L21" s="6" t="s">
        <v>10</v>
      </c>
      <c r="M21" s="6" t="s">
        <v>12</v>
      </c>
      <c r="N21" s="6" t="s">
        <v>14</v>
      </c>
      <c r="O21" s="6" t="s">
        <v>16</v>
      </c>
      <c r="P21" s="7"/>
      <c r="Q21" s="7"/>
      <c r="R21" s="7"/>
      <c r="S21" s="7"/>
      <c r="T21" s="6"/>
      <c r="U21" s="6"/>
      <c r="V21" s="6"/>
      <c r="W21" s="6"/>
      <c r="X21" s="5"/>
    </row>
    <row r="22" spans="8:24">
      <c r="H22" s="32">
        <v>200</v>
      </c>
      <c r="I22" s="32">
        <v>195</v>
      </c>
      <c r="J22" s="32">
        <v>187</v>
      </c>
      <c r="K22" s="32">
        <v>178</v>
      </c>
      <c r="L22" s="32">
        <v>165</v>
      </c>
      <c r="M22" s="32">
        <v>148</v>
      </c>
      <c r="N22" s="32">
        <v>125</v>
      </c>
      <c r="O22" s="32">
        <v>100</v>
      </c>
      <c r="P22" s="7"/>
      <c r="Q22" s="7"/>
      <c r="R22" s="7"/>
      <c r="S22" s="7"/>
      <c r="T22" s="6"/>
      <c r="U22" s="6"/>
      <c r="V22" s="6"/>
      <c r="W22" s="6"/>
      <c r="X22" s="5"/>
    </row>
    <row r="23" spans="8:24" ht="6" customHeight="1">
      <c r="H23" s="28"/>
      <c r="I23" s="28"/>
      <c r="J23" s="28"/>
      <c r="K23" s="28"/>
      <c r="L23" s="28"/>
      <c r="M23" s="28"/>
      <c r="N23" s="28"/>
      <c r="O23" s="28"/>
      <c r="P23" s="7"/>
      <c r="Q23" s="7"/>
      <c r="R23" s="7"/>
      <c r="S23" s="7"/>
      <c r="T23" s="6"/>
      <c r="U23" s="6"/>
      <c r="V23" s="6"/>
      <c r="W23" s="6"/>
      <c r="X23" s="5"/>
    </row>
    <row r="24" spans="8:24">
      <c r="H24" s="2" t="s">
        <v>93</v>
      </c>
      <c r="L24" s="1"/>
      <c r="O24" s="28"/>
      <c r="P24" s="7"/>
      <c r="Q24" s="7"/>
      <c r="R24" s="7"/>
      <c r="S24" s="7"/>
      <c r="T24" s="6"/>
      <c r="U24" s="6"/>
      <c r="V24" s="6"/>
      <c r="W24" s="6"/>
      <c r="X24" s="5"/>
    </row>
    <row r="25" spans="8:24" ht="6" customHeight="1">
      <c r="H25" s="28"/>
      <c r="I25" s="28"/>
      <c r="J25" s="28"/>
      <c r="K25" s="28"/>
      <c r="L25" s="28"/>
      <c r="M25" s="28"/>
      <c r="N25" s="28"/>
      <c r="O25" s="28"/>
      <c r="P25" s="7"/>
      <c r="Q25" s="7"/>
      <c r="R25" s="7"/>
      <c r="S25" s="7"/>
      <c r="T25" s="6"/>
      <c r="U25" s="6"/>
      <c r="V25" s="6"/>
      <c r="W25" s="6"/>
      <c r="X25" s="5"/>
    </row>
    <row r="26" spans="8:24">
      <c r="H26" s="7" t="s">
        <v>53</v>
      </c>
      <c r="I26" s="7" t="s">
        <v>54</v>
      </c>
      <c r="J26" s="7" t="s">
        <v>55</v>
      </c>
      <c r="K26" s="7" t="s">
        <v>56</v>
      </c>
      <c r="L26" s="7" t="s">
        <v>57</v>
      </c>
      <c r="M26" s="7" t="s">
        <v>58</v>
      </c>
      <c r="N26" s="7" t="s">
        <v>59</v>
      </c>
      <c r="O26" s="7" t="s">
        <v>60</v>
      </c>
      <c r="P26" s="7"/>
      <c r="Q26" s="7"/>
      <c r="R26" s="7"/>
      <c r="S26" s="7"/>
      <c r="T26" s="6"/>
      <c r="U26" s="6"/>
      <c r="V26" s="6"/>
      <c r="W26" s="6"/>
      <c r="X26" s="5"/>
    </row>
    <row r="27" spans="8:24" ht="12.75" customHeight="1">
      <c r="H27" s="35">
        <v>0.6</v>
      </c>
      <c r="I27" s="35">
        <v>0.72</v>
      </c>
      <c r="J27" s="35">
        <v>0.8</v>
      </c>
      <c r="K27" s="35">
        <v>0.84</v>
      </c>
      <c r="L27" s="35">
        <v>0.86</v>
      </c>
      <c r="M27" s="35">
        <v>0.86</v>
      </c>
      <c r="N27" s="35">
        <v>0.83</v>
      </c>
      <c r="O27" s="35">
        <v>0.74</v>
      </c>
      <c r="P27" s="7"/>
      <c r="Q27" s="7"/>
      <c r="R27" s="7"/>
      <c r="S27" s="7"/>
      <c r="T27" s="6"/>
      <c r="U27" s="6"/>
      <c r="V27" s="6"/>
      <c r="W27" s="6"/>
      <c r="X27" s="5"/>
    </row>
    <row r="28" spans="8:24" ht="0.2" customHeight="1">
      <c r="H28" s="39">
        <f t="shared" ref="H28:O28" si="0">H27</f>
        <v>0.6</v>
      </c>
      <c r="I28" s="39">
        <f t="shared" si="0"/>
        <v>0.72</v>
      </c>
      <c r="J28" s="39">
        <f t="shared" si="0"/>
        <v>0.8</v>
      </c>
      <c r="K28" s="39">
        <f t="shared" si="0"/>
        <v>0.84</v>
      </c>
      <c r="L28" s="39">
        <f t="shared" si="0"/>
        <v>0.86</v>
      </c>
      <c r="M28" s="39">
        <f t="shared" si="0"/>
        <v>0.86</v>
      </c>
      <c r="N28" s="39">
        <f t="shared" si="0"/>
        <v>0.83</v>
      </c>
      <c r="O28" s="39">
        <f t="shared" si="0"/>
        <v>0.74</v>
      </c>
      <c r="P28" s="7"/>
      <c r="Q28" s="7"/>
      <c r="R28" s="7"/>
      <c r="S28" s="7"/>
      <c r="T28" s="6"/>
      <c r="U28" s="6"/>
      <c r="V28" s="6"/>
      <c r="W28" s="6"/>
      <c r="X28" s="5"/>
    </row>
    <row r="29" spans="8:24" ht="12.75" customHeight="1">
      <c r="H29" s="28"/>
      <c r="I29" s="28"/>
      <c r="J29" s="28"/>
      <c r="K29" s="28"/>
      <c r="L29" s="28"/>
      <c r="M29" s="28"/>
      <c r="N29" s="28"/>
      <c r="O29" s="28"/>
      <c r="P29" s="7"/>
      <c r="Q29" s="7"/>
      <c r="R29" s="7"/>
      <c r="S29" s="7"/>
      <c r="T29" s="6"/>
      <c r="U29" s="6"/>
      <c r="V29" s="6"/>
      <c r="W29" s="6"/>
      <c r="X29" s="5"/>
    </row>
    <row r="30" spans="8:24">
      <c r="H30" s="2" t="s">
        <v>62</v>
      </c>
      <c r="P30" s="7"/>
      <c r="Q30" s="7"/>
      <c r="R30" s="7"/>
      <c r="S30" s="7"/>
      <c r="T30" s="6"/>
      <c r="U30" s="6"/>
      <c r="V30" s="6"/>
      <c r="W30" s="6"/>
      <c r="X30" s="5"/>
    </row>
    <row r="31" spans="8:24">
      <c r="H31" s="9" t="s">
        <v>94</v>
      </c>
      <c r="P31" s="7"/>
      <c r="Q31" s="7"/>
      <c r="R31" s="7"/>
      <c r="S31" s="7"/>
      <c r="T31" s="6"/>
      <c r="U31" s="6"/>
      <c r="V31" s="6"/>
      <c r="W31" s="6"/>
      <c r="X31" s="5"/>
    </row>
    <row r="32" spans="8:24">
      <c r="H32" s="9" t="s">
        <v>95</v>
      </c>
      <c r="P32" s="7"/>
      <c r="Q32" s="7"/>
      <c r="R32" s="7"/>
      <c r="S32" s="7"/>
      <c r="T32" s="6"/>
      <c r="U32" s="6"/>
      <c r="V32" s="6"/>
      <c r="W32" s="6"/>
      <c r="X32" s="5"/>
    </row>
    <row r="33" spans="1:34">
      <c r="H33" s="9" t="s">
        <v>81</v>
      </c>
      <c r="P33" s="7"/>
      <c r="Q33" s="7"/>
      <c r="R33" s="7"/>
      <c r="S33" s="7"/>
      <c r="T33" s="6"/>
      <c r="U33" s="6"/>
      <c r="V33" s="6"/>
      <c r="W33" s="6"/>
      <c r="X33" s="5"/>
    </row>
    <row r="34" spans="1:34" ht="6" customHeight="1">
      <c r="H34" s="9"/>
      <c r="P34" s="7"/>
      <c r="Q34" s="7"/>
      <c r="R34" s="7"/>
      <c r="S34" s="7"/>
      <c r="T34" s="6"/>
      <c r="U34" s="6"/>
      <c r="V34" s="6"/>
      <c r="W34" s="6"/>
      <c r="X34" s="5"/>
    </row>
    <row r="35" spans="1:34">
      <c r="H35" s="29" t="s">
        <v>42</v>
      </c>
      <c r="I35" s="29" t="s">
        <v>43</v>
      </c>
      <c r="J35" s="29" t="s">
        <v>44</v>
      </c>
      <c r="K35" s="29" t="s">
        <v>45</v>
      </c>
      <c r="L35" s="29" t="s">
        <v>46</v>
      </c>
      <c r="M35" s="29" t="s">
        <v>47</v>
      </c>
      <c r="N35" s="29" t="s">
        <v>48</v>
      </c>
      <c r="O35" s="29" t="s">
        <v>49</v>
      </c>
      <c r="P35" s="7"/>
      <c r="Q35" s="7"/>
      <c r="R35" s="7"/>
      <c r="S35" s="7"/>
      <c r="T35" s="6"/>
      <c r="U35" s="6"/>
      <c r="V35" s="6"/>
      <c r="W35" s="6"/>
      <c r="X35" s="5"/>
    </row>
    <row r="36" spans="1:34">
      <c r="H36" s="34">
        <v>0</v>
      </c>
      <c r="I36" s="34">
        <v>1000</v>
      </c>
      <c r="J36" s="34">
        <v>2000</v>
      </c>
      <c r="K36" s="34">
        <v>3000</v>
      </c>
      <c r="L36" s="34">
        <v>4000</v>
      </c>
      <c r="M36" s="34">
        <v>5000</v>
      </c>
      <c r="N36" s="34">
        <v>6000</v>
      </c>
      <c r="O36" s="34">
        <v>6500</v>
      </c>
      <c r="P36" s="7"/>
      <c r="Q36" s="7"/>
      <c r="R36" s="7"/>
      <c r="S36" s="7"/>
      <c r="T36" s="6"/>
      <c r="U36" s="6"/>
      <c r="V36" s="6"/>
      <c r="W36" s="6"/>
      <c r="X36" s="5"/>
    </row>
    <row r="37" spans="1:34">
      <c r="H37" s="6" t="s">
        <v>22</v>
      </c>
      <c r="I37" s="6" t="s">
        <v>23</v>
      </c>
      <c r="J37" s="6" t="s">
        <v>24</v>
      </c>
      <c r="K37" s="6" t="s">
        <v>25</v>
      </c>
      <c r="L37" s="6" t="s">
        <v>26</v>
      </c>
      <c r="M37" s="6" t="s">
        <v>27</v>
      </c>
      <c r="N37" s="6" t="s">
        <v>28</v>
      </c>
      <c r="O37" s="6" t="s">
        <v>29</v>
      </c>
      <c r="P37" s="7"/>
      <c r="Q37" s="7"/>
      <c r="R37" s="7"/>
      <c r="S37" s="7"/>
      <c r="T37" s="6"/>
      <c r="U37" s="6"/>
      <c r="V37" s="6"/>
      <c r="W37" s="6"/>
      <c r="X37" s="5"/>
    </row>
    <row r="38" spans="1:34" ht="12.75" customHeight="1">
      <c r="A38">
        <v>60</v>
      </c>
      <c r="B38" s="3"/>
      <c r="C38" s="27">
        <f>A38/60</f>
        <v>1</v>
      </c>
      <c r="D38" s="27">
        <v>1</v>
      </c>
      <c r="E38" s="27">
        <v>1</v>
      </c>
      <c r="F38" s="4"/>
      <c r="G38" s="26"/>
      <c r="H38" s="32">
        <v>110</v>
      </c>
      <c r="I38" s="32">
        <v>112</v>
      </c>
      <c r="J38" s="32">
        <v>117</v>
      </c>
      <c r="K38" s="32">
        <v>126</v>
      </c>
      <c r="L38" s="32">
        <v>138</v>
      </c>
      <c r="M38" s="32">
        <v>155</v>
      </c>
      <c r="N38" s="32">
        <v>175</v>
      </c>
      <c r="O38" s="32">
        <v>185</v>
      </c>
    </row>
    <row r="39" spans="1:34" ht="12.75" customHeight="1">
      <c r="B39" s="3"/>
      <c r="C39" s="27"/>
      <c r="D39" s="27"/>
      <c r="E39" s="27"/>
      <c r="F39" s="4"/>
      <c r="G39" s="26"/>
      <c r="H39" s="28"/>
      <c r="I39" s="28"/>
      <c r="J39" s="28"/>
      <c r="K39" s="28"/>
      <c r="L39" s="28"/>
      <c r="M39" s="28"/>
      <c r="N39" s="28"/>
      <c r="O39" s="28"/>
    </row>
    <row r="40" spans="1:34" ht="0.2" customHeight="1">
      <c r="B40" s="3"/>
      <c r="C40" s="27"/>
      <c r="D40" s="27"/>
      <c r="E40" s="27"/>
      <c r="F40" s="4"/>
      <c r="G40" s="26" t="s">
        <v>88</v>
      </c>
      <c r="H40" s="31">
        <f>H20</f>
        <v>500</v>
      </c>
      <c r="I40" s="31">
        <f t="shared" ref="I40:O40" si="1">I20</f>
        <v>750</v>
      </c>
      <c r="J40" s="31">
        <f t="shared" si="1"/>
        <v>1000</v>
      </c>
      <c r="K40" s="31">
        <f t="shared" si="1"/>
        <v>1250</v>
      </c>
      <c r="L40" s="31">
        <f t="shared" si="1"/>
        <v>1500</v>
      </c>
      <c r="M40" s="31">
        <f t="shared" si="1"/>
        <v>1750</v>
      </c>
      <c r="N40" s="31">
        <f t="shared" si="1"/>
        <v>2000</v>
      </c>
      <c r="O40" s="31">
        <f t="shared" si="1"/>
        <v>2250</v>
      </c>
      <c r="P40" s="40">
        <f>H22</f>
        <v>200</v>
      </c>
      <c r="Q40" s="40">
        <f t="shared" ref="Q40:W40" si="2">I22</f>
        <v>195</v>
      </c>
      <c r="R40" s="40">
        <f t="shared" si="2"/>
        <v>187</v>
      </c>
      <c r="S40" s="40">
        <f t="shared" si="2"/>
        <v>178</v>
      </c>
      <c r="T40" s="40">
        <f t="shared" si="2"/>
        <v>165</v>
      </c>
      <c r="U40" s="40">
        <f t="shared" si="2"/>
        <v>148</v>
      </c>
      <c r="V40" s="40">
        <f t="shared" si="2"/>
        <v>125</v>
      </c>
      <c r="W40" s="40">
        <f t="shared" si="2"/>
        <v>100</v>
      </c>
    </row>
    <row r="41" spans="1:34" ht="0.2" customHeight="1">
      <c r="B41" s="3"/>
      <c r="C41" s="27"/>
      <c r="D41" s="27"/>
      <c r="E41" s="27"/>
      <c r="F41" s="4"/>
      <c r="G41" s="26" t="s">
        <v>98</v>
      </c>
      <c r="H41" s="31">
        <f>H20*C46</f>
        <v>458.33333333333331</v>
      </c>
      <c r="I41" s="31">
        <f>I20*C46</f>
        <v>687.5</v>
      </c>
      <c r="J41" s="31">
        <f>J20*C46</f>
        <v>916.66666666666663</v>
      </c>
      <c r="K41" s="31">
        <f>K20*C46</f>
        <v>1145.8333333333333</v>
      </c>
      <c r="L41" s="31">
        <f>L20*C46</f>
        <v>1375</v>
      </c>
      <c r="M41" s="31">
        <f>M20*C46</f>
        <v>1604.1666666666665</v>
      </c>
      <c r="N41" s="31">
        <f>N20*C46</f>
        <v>1833.3333333333333</v>
      </c>
      <c r="O41" s="31">
        <f>O20*C46</f>
        <v>2062.5</v>
      </c>
      <c r="P41" s="40"/>
      <c r="Q41" s="40"/>
      <c r="R41" s="40"/>
      <c r="S41" s="40"/>
      <c r="T41" s="40"/>
      <c r="U41" s="40"/>
      <c r="V41" s="40"/>
      <c r="W41" s="40"/>
    </row>
    <row r="42" spans="1:34" ht="0.2" customHeight="1">
      <c r="B42" s="3"/>
      <c r="C42" s="27"/>
      <c r="D42" s="27"/>
      <c r="E42" s="27"/>
      <c r="F42" s="4"/>
      <c r="G42" s="30" t="s">
        <v>40</v>
      </c>
      <c r="H42" s="31">
        <f>H20*C47</f>
        <v>416.66666666666669</v>
      </c>
      <c r="I42" s="31">
        <f>I20*C47</f>
        <v>625</v>
      </c>
      <c r="J42" s="31">
        <f>J20*C47</f>
        <v>833.33333333333337</v>
      </c>
      <c r="K42" s="31">
        <f>K20*C47</f>
        <v>1041.6666666666667</v>
      </c>
      <c r="L42" s="31">
        <f>L20*C47</f>
        <v>1250</v>
      </c>
      <c r="M42" s="31">
        <f>M20*C47</f>
        <v>1458.3333333333335</v>
      </c>
      <c r="N42" s="31">
        <f>N20*C47</f>
        <v>1666.6666666666667</v>
      </c>
      <c r="O42" s="31">
        <f>O20*C47</f>
        <v>1875</v>
      </c>
    </row>
    <row r="43" spans="1:34" ht="0.2" customHeight="1">
      <c r="B43" s="3"/>
      <c r="C43" s="27"/>
      <c r="D43" s="27"/>
      <c r="E43" s="27"/>
      <c r="F43" s="4"/>
      <c r="G43" s="30" t="s">
        <v>99</v>
      </c>
      <c r="H43" s="31">
        <f>H20*C48</f>
        <v>375</v>
      </c>
      <c r="I43" s="31">
        <f>I20*C48</f>
        <v>562.5</v>
      </c>
      <c r="J43" s="31">
        <f>J20*C48</f>
        <v>750</v>
      </c>
      <c r="K43" s="31">
        <f>K20*C48</f>
        <v>937.5</v>
      </c>
      <c r="L43" s="31">
        <f>L20*C48</f>
        <v>1125</v>
      </c>
      <c r="M43" s="31">
        <f>M20*C48</f>
        <v>1312.5</v>
      </c>
      <c r="N43" s="31">
        <f>N20*C48</f>
        <v>1500</v>
      </c>
      <c r="O43" s="31">
        <f>O20*C48</f>
        <v>1687.5</v>
      </c>
    </row>
    <row r="44" spans="1:34" ht="0.2" customHeight="1">
      <c r="B44" s="3"/>
      <c r="C44" s="27"/>
      <c r="D44" s="27"/>
      <c r="E44" s="27"/>
      <c r="F44" s="4"/>
      <c r="G44" s="30" t="s">
        <v>41</v>
      </c>
      <c r="H44" s="31">
        <f>H20*C49</f>
        <v>333.33333333333331</v>
      </c>
      <c r="I44" s="31">
        <f>I20*C49</f>
        <v>500</v>
      </c>
      <c r="J44" s="31">
        <f>J20*C49</f>
        <v>666.66666666666663</v>
      </c>
      <c r="K44" s="31">
        <f>K20*C49</f>
        <v>833.33333333333326</v>
      </c>
      <c r="L44" s="31">
        <f>L20*C49</f>
        <v>1000</v>
      </c>
      <c r="M44" s="31">
        <f>M20*C49</f>
        <v>1166.6666666666665</v>
      </c>
      <c r="N44" s="31">
        <f>N20*C49</f>
        <v>1333.3333333333333</v>
      </c>
      <c r="O44" s="31">
        <f>O20*C49</f>
        <v>1500</v>
      </c>
    </row>
    <row r="45" spans="1:34" ht="0.2" customHeight="1">
      <c r="B45" s="3"/>
      <c r="C45" s="27"/>
      <c r="D45" s="27"/>
      <c r="E45" s="27"/>
      <c r="F45" s="4"/>
      <c r="G45" s="30" t="s">
        <v>50</v>
      </c>
      <c r="H45" s="33">
        <f>H20*M13</f>
        <v>1500</v>
      </c>
      <c r="I45" s="33">
        <f>I20*M13</f>
        <v>2250</v>
      </c>
      <c r="J45" s="33">
        <f>J20*M13</f>
        <v>3000</v>
      </c>
      <c r="K45" s="33">
        <f>K20*M13</f>
        <v>3750</v>
      </c>
      <c r="L45" s="33">
        <f>L20*M13</f>
        <v>4500</v>
      </c>
      <c r="M45" s="33">
        <f>M20*M13</f>
        <v>5250</v>
      </c>
      <c r="N45" s="33">
        <f>N20*M13</f>
        <v>6000</v>
      </c>
      <c r="O45" s="33">
        <f>O20*M13</f>
        <v>6750</v>
      </c>
    </row>
    <row r="46" spans="1:34" ht="0.2" customHeight="1">
      <c r="A46">
        <v>55</v>
      </c>
      <c r="B46" s="3"/>
      <c r="C46" s="27">
        <f>A46/60</f>
        <v>0.91666666666666663</v>
      </c>
      <c r="D46" s="27">
        <f>C46*C46</f>
        <v>0.84027777777777768</v>
      </c>
      <c r="E46" s="27">
        <f>C46*D46</f>
        <v>0.77025462962962954</v>
      </c>
      <c r="F46" s="4"/>
      <c r="G46" s="30" t="s">
        <v>100</v>
      </c>
      <c r="H46" s="1">
        <f>H$45*C46</f>
        <v>1375</v>
      </c>
      <c r="I46" s="1">
        <f>I$45*C46</f>
        <v>2062.5</v>
      </c>
      <c r="J46" s="1">
        <f>J$45*C46</f>
        <v>2750</v>
      </c>
      <c r="K46" s="1">
        <f>K$45*C46</f>
        <v>3437.5</v>
      </c>
      <c r="L46" s="1">
        <f>L$45*C46</f>
        <v>4125</v>
      </c>
      <c r="M46" s="1">
        <f>M$45*C46</f>
        <v>4812.5</v>
      </c>
      <c r="N46" s="1">
        <f>N$45*C46</f>
        <v>5500</v>
      </c>
      <c r="O46" s="1">
        <f>O$45*C46</f>
        <v>6187.5</v>
      </c>
      <c r="P46" s="1">
        <f t="shared" ref="P46" si="3">H$22*$D46</f>
        <v>168.05555555555554</v>
      </c>
      <c r="Q46" s="1">
        <f t="shared" ref="Q46" si="4">I$22*$D46</f>
        <v>163.85416666666666</v>
      </c>
      <c r="R46" s="1">
        <f t="shared" ref="R46" si="5">J$22*$D46</f>
        <v>157.13194444444443</v>
      </c>
      <c r="S46" s="1">
        <f t="shared" ref="S46" si="6">K$22*$D46</f>
        <v>149.56944444444443</v>
      </c>
      <c r="T46" s="1">
        <f t="shared" ref="T46" si="7">L$22*$D46</f>
        <v>138.64583333333331</v>
      </c>
      <c r="U46" s="1">
        <f t="shared" ref="U46" si="8">M$22*$D46</f>
        <v>124.3611111111111</v>
      </c>
      <c r="V46" s="1">
        <f t="shared" ref="V46" si="9">N$22*$D46</f>
        <v>105.03472222222221</v>
      </c>
      <c r="W46" s="1">
        <f t="shared" ref="W46" si="10">O$22*$D46</f>
        <v>84.027777777777771</v>
      </c>
    </row>
    <row r="47" spans="1:34" ht="0.2" customHeight="1">
      <c r="A47">
        <v>50</v>
      </c>
      <c r="B47" s="1"/>
      <c r="C47" s="27">
        <f>A47/60</f>
        <v>0.83333333333333337</v>
      </c>
      <c r="D47" s="27">
        <f>C47*C47</f>
        <v>0.69444444444444453</v>
      </c>
      <c r="E47" s="27">
        <f>C47*D47</f>
        <v>0.57870370370370383</v>
      </c>
      <c r="F47" s="4"/>
      <c r="G47" s="30" t="s">
        <v>38</v>
      </c>
      <c r="H47" s="1">
        <f>H$45*C47</f>
        <v>1250</v>
      </c>
      <c r="I47" s="1">
        <f t="shared" ref="I47:O49" si="11">I$45*$C47</f>
        <v>1875</v>
      </c>
      <c r="J47" s="1">
        <f t="shared" si="11"/>
        <v>2500</v>
      </c>
      <c r="K47" s="1">
        <f t="shared" si="11"/>
        <v>3125</v>
      </c>
      <c r="L47" s="1">
        <f t="shared" si="11"/>
        <v>3750</v>
      </c>
      <c r="M47" s="1">
        <f t="shared" si="11"/>
        <v>4375</v>
      </c>
      <c r="N47" s="1">
        <f t="shared" si="11"/>
        <v>5000</v>
      </c>
      <c r="O47" s="1">
        <f t="shared" si="11"/>
        <v>5625</v>
      </c>
      <c r="P47" s="1">
        <f t="shared" ref="P47:W49" si="12">H$22*$D47</f>
        <v>138.88888888888891</v>
      </c>
      <c r="Q47" s="1">
        <f t="shared" si="12"/>
        <v>135.41666666666669</v>
      </c>
      <c r="R47" s="1">
        <f t="shared" si="12"/>
        <v>129.86111111111111</v>
      </c>
      <c r="S47" s="1">
        <f t="shared" si="12"/>
        <v>123.61111111111113</v>
      </c>
      <c r="T47" s="1">
        <f t="shared" si="12"/>
        <v>114.58333333333334</v>
      </c>
      <c r="U47" s="1">
        <f t="shared" si="12"/>
        <v>102.77777777777779</v>
      </c>
      <c r="V47" s="1">
        <f t="shared" si="12"/>
        <v>86.805555555555571</v>
      </c>
      <c r="W47" s="1">
        <f t="shared" si="12"/>
        <v>69.444444444444457</v>
      </c>
      <c r="X47" s="1"/>
      <c r="Y47" s="23"/>
      <c r="Z47" s="23"/>
      <c r="AA47" s="23"/>
      <c r="AB47" s="23"/>
      <c r="AC47" s="23"/>
      <c r="AD47" s="23"/>
      <c r="AE47" s="23"/>
      <c r="AF47" s="23"/>
      <c r="AH47" s="1"/>
    </row>
    <row r="48" spans="1:34" ht="0.2" customHeight="1">
      <c r="A48">
        <v>45</v>
      </c>
      <c r="B48" s="1"/>
      <c r="C48" s="27">
        <f>A48/60</f>
        <v>0.75</v>
      </c>
      <c r="D48" s="27">
        <f>C48*C48</f>
        <v>0.5625</v>
      </c>
      <c r="E48" s="27">
        <f>C48*D48</f>
        <v>0.421875</v>
      </c>
      <c r="F48" s="4"/>
      <c r="G48" s="30" t="s">
        <v>101</v>
      </c>
      <c r="H48" s="1">
        <f>H$45*C48</f>
        <v>1125</v>
      </c>
      <c r="I48" s="1">
        <f>I$45*C48</f>
        <v>1687.5</v>
      </c>
      <c r="J48" s="1">
        <f>J$45*C48</f>
        <v>2250</v>
      </c>
      <c r="K48" s="1">
        <f>K$45*C48</f>
        <v>2812.5</v>
      </c>
      <c r="L48" s="1">
        <f>L$45*C48</f>
        <v>3375</v>
      </c>
      <c r="M48" s="1">
        <f>M$45*C48</f>
        <v>3937.5</v>
      </c>
      <c r="N48" s="1">
        <f>N$45*C48</f>
        <v>4500</v>
      </c>
      <c r="O48" s="1">
        <f>O$45*C48</f>
        <v>5062.5</v>
      </c>
      <c r="P48" s="1">
        <f t="shared" si="12"/>
        <v>112.5</v>
      </c>
      <c r="Q48" s="1">
        <f t="shared" si="12"/>
        <v>109.6875</v>
      </c>
      <c r="R48" s="1">
        <f t="shared" si="12"/>
        <v>105.1875</v>
      </c>
      <c r="S48" s="1">
        <f t="shared" si="12"/>
        <v>100.125</v>
      </c>
      <c r="T48" s="1">
        <f t="shared" si="12"/>
        <v>92.8125</v>
      </c>
      <c r="U48" s="1">
        <f t="shared" si="12"/>
        <v>83.25</v>
      </c>
      <c r="V48" s="1">
        <f t="shared" si="12"/>
        <v>70.3125</v>
      </c>
      <c r="W48" s="1">
        <f t="shared" si="12"/>
        <v>56.25</v>
      </c>
      <c r="X48" s="1"/>
      <c r="Y48" s="23"/>
      <c r="Z48" s="23"/>
      <c r="AA48" s="23"/>
      <c r="AB48" s="23"/>
      <c r="AC48" s="23"/>
      <c r="AD48" s="23"/>
      <c r="AE48" s="23"/>
      <c r="AF48" s="23"/>
      <c r="AH48" s="1"/>
    </row>
    <row r="49" spans="1:34" ht="0.2" customHeight="1">
      <c r="A49">
        <v>40</v>
      </c>
      <c r="B49" s="1"/>
      <c r="C49" s="27">
        <f>A49/60</f>
        <v>0.66666666666666663</v>
      </c>
      <c r="D49" s="27">
        <f>C49*C49</f>
        <v>0.44444444444444442</v>
      </c>
      <c r="E49" s="27">
        <f>C49*D49</f>
        <v>0.29629629629629628</v>
      </c>
      <c r="F49" s="4"/>
      <c r="G49" s="30" t="s">
        <v>39</v>
      </c>
      <c r="H49" s="1">
        <f>H$45*C49</f>
        <v>1000</v>
      </c>
      <c r="I49" s="1">
        <f t="shared" si="11"/>
        <v>1500</v>
      </c>
      <c r="J49" s="1">
        <f t="shared" si="11"/>
        <v>2000</v>
      </c>
      <c r="K49" s="1">
        <f t="shared" si="11"/>
        <v>2500</v>
      </c>
      <c r="L49" s="1">
        <f t="shared" si="11"/>
        <v>3000</v>
      </c>
      <c r="M49" s="1">
        <f t="shared" si="11"/>
        <v>3500</v>
      </c>
      <c r="N49" s="1">
        <f t="shared" si="11"/>
        <v>4000</v>
      </c>
      <c r="O49" s="1">
        <f t="shared" si="11"/>
        <v>4500</v>
      </c>
      <c r="P49" s="1">
        <f>H$22*$D49</f>
        <v>88.888888888888886</v>
      </c>
      <c r="Q49" s="1">
        <f t="shared" si="12"/>
        <v>86.666666666666657</v>
      </c>
      <c r="R49" s="1">
        <f t="shared" si="12"/>
        <v>83.1111111111111</v>
      </c>
      <c r="S49" s="1">
        <f t="shared" si="12"/>
        <v>79.1111111111111</v>
      </c>
      <c r="T49" s="1">
        <f t="shared" si="12"/>
        <v>73.333333333333329</v>
      </c>
      <c r="U49" s="1">
        <f t="shared" si="12"/>
        <v>65.777777777777771</v>
      </c>
      <c r="V49" s="1">
        <f t="shared" si="12"/>
        <v>55.55555555555555</v>
      </c>
      <c r="W49" s="1">
        <f t="shared" si="12"/>
        <v>44.444444444444443</v>
      </c>
      <c r="X49" s="1"/>
      <c r="Y49" s="23"/>
      <c r="Z49" s="23"/>
      <c r="AA49" s="23"/>
      <c r="AB49" s="23"/>
      <c r="AC49" s="23"/>
      <c r="AD49" s="23"/>
      <c r="AE49" s="23"/>
      <c r="AF49" s="23"/>
      <c r="AH49" s="1"/>
    </row>
    <row r="50" spans="1:34" ht="0.2" customHeight="1">
      <c r="B50" s="1"/>
      <c r="C50" s="27"/>
      <c r="D50" s="27"/>
      <c r="E50" s="27"/>
      <c r="F50" s="4"/>
      <c r="G50" s="3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3"/>
      <c r="Z50" s="23"/>
      <c r="AA50" s="23"/>
      <c r="AB50" s="23"/>
      <c r="AC50" s="23"/>
      <c r="AD50" s="23"/>
      <c r="AE50" s="23"/>
      <c r="AF50" s="23"/>
      <c r="AH50" s="1"/>
    </row>
    <row r="51" spans="1:34" ht="0.2" customHeight="1">
      <c r="B51" s="1"/>
      <c r="C51" s="27"/>
      <c r="D51" s="27"/>
      <c r="E51" s="27"/>
      <c r="F51" s="4"/>
      <c r="G51" s="30">
        <f>2</f>
        <v>2</v>
      </c>
      <c r="H51" s="1">
        <f>H20*2</f>
        <v>1000</v>
      </c>
      <c r="I51" s="1">
        <f>I20*2</f>
        <v>1500</v>
      </c>
      <c r="J51" s="1">
        <f t="shared" ref="J51:O51" si="13">J20*2</f>
        <v>2000</v>
      </c>
      <c r="K51" s="1">
        <f t="shared" si="13"/>
        <v>2500</v>
      </c>
      <c r="L51" s="1">
        <f t="shared" si="13"/>
        <v>3000</v>
      </c>
      <c r="M51" s="1">
        <f t="shared" si="13"/>
        <v>3500</v>
      </c>
      <c r="N51" s="1">
        <f t="shared" si="13"/>
        <v>4000</v>
      </c>
      <c r="O51" s="1">
        <f t="shared" si="13"/>
        <v>4500</v>
      </c>
      <c r="P51" s="1"/>
      <c r="Q51" s="1"/>
      <c r="R51" s="1"/>
      <c r="S51" s="1"/>
      <c r="T51" s="1"/>
      <c r="U51" s="1"/>
      <c r="V51" s="1"/>
      <c r="W51" s="1"/>
      <c r="X51" s="1"/>
      <c r="Y51" s="23"/>
      <c r="Z51" s="23"/>
      <c r="AA51" s="23"/>
      <c r="AB51" s="23"/>
      <c r="AC51" s="23"/>
      <c r="AD51" s="23"/>
      <c r="AE51" s="23"/>
      <c r="AF51" s="23"/>
      <c r="AH51" s="1"/>
    </row>
    <row r="52" spans="1:34" ht="0.2" customHeight="1">
      <c r="B52" s="1"/>
      <c r="C52" s="27"/>
      <c r="D52" s="27"/>
      <c r="E52" s="27"/>
      <c r="F52" s="4"/>
      <c r="G52" s="30">
        <f>3</f>
        <v>3</v>
      </c>
      <c r="H52" s="1">
        <f>H20*3</f>
        <v>1500</v>
      </c>
      <c r="I52" s="1">
        <f>I20*3</f>
        <v>2250</v>
      </c>
      <c r="J52" s="1">
        <f t="shared" ref="J52:O52" si="14">J20*3</f>
        <v>3000</v>
      </c>
      <c r="K52" s="1">
        <f t="shared" si="14"/>
        <v>3750</v>
      </c>
      <c r="L52" s="1">
        <f t="shared" si="14"/>
        <v>4500</v>
      </c>
      <c r="M52" s="1">
        <f t="shared" si="14"/>
        <v>5250</v>
      </c>
      <c r="N52" s="1">
        <f t="shared" si="14"/>
        <v>6000</v>
      </c>
      <c r="O52" s="1">
        <f t="shared" si="14"/>
        <v>6750</v>
      </c>
      <c r="P52" s="1"/>
      <c r="Q52" s="1"/>
      <c r="R52" s="1"/>
      <c r="S52" s="1"/>
      <c r="T52" s="1"/>
      <c r="U52" s="1"/>
      <c r="V52" s="1"/>
      <c r="W52" s="1"/>
      <c r="X52" s="1"/>
      <c r="Y52" s="23"/>
      <c r="Z52" s="23"/>
      <c r="AA52" s="23"/>
      <c r="AB52" s="23"/>
      <c r="AC52" s="23"/>
      <c r="AD52" s="23"/>
      <c r="AE52" s="23"/>
      <c r="AF52" s="23"/>
      <c r="AH52" s="1"/>
    </row>
    <row r="53" spans="1:34" ht="0.2" customHeight="1">
      <c r="B53" s="1"/>
      <c r="C53" s="27"/>
      <c r="D53" s="27"/>
      <c r="E53" s="27"/>
      <c r="F53" s="4"/>
      <c r="G53" s="30">
        <f>4</f>
        <v>4</v>
      </c>
      <c r="H53" s="1">
        <f>H20*4</f>
        <v>2000</v>
      </c>
      <c r="I53" s="1">
        <f t="shared" ref="I53:O53" si="15">I20*4</f>
        <v>3000</v>
      </c>
      <c r="J53" s="1">
        <f t="shared" si="15"/>
        <v>4000</v>
      </c>
      <c r="K53" s="1">
        <f t="shared" si="15"/>
        <v>5000</v>
      </c>
      <c r="L53" s="1">
        <f t="shared" si="15"/>
        <v>6000</v>
      </c>
      <c r="M53" s="1">
        <f t="shared" si="15"/>
        <v>7000</v>
      </c>
      <c r="N53" s="1">
        <f t="shared" si="15"/>
        <v>8000</v>
      </c>
      <c r="O53" s="1">
        <f t="shared" si="15"/>
        <v>9000</v>
      </c>
      <c r="P53" s="1"/>
      <c r="Q53" s="1"/>
      <c r="R53" s="1"/>
      <c r="S53" s="1"/>
      <c r="T53" s="1"/>
      <c r="U53" s="1"/>
      <c r="V53" s="1"/>
      <c r="W53" s="1"/>
      <c r="X53" s="1"/>
      <c r="Y53" s="23"/>
      <c r="Z53" s="23"/>
      <c r="AA53" s="23"/>
      <c r="AB53" s="23"/>
      <c r="AC53" s="23"/>
      <c r="AD53" s="23"/>
      <c r="AE53" s="23"/>
      <c r="AF53" s="23"/>
      <c r="AH53" s="1"/>
    </row>
    <row r="54" spans="1:34" ht="0.2" customHeight="1">
      <c r="B54" s="1"/>
      <c r="C54" s="27"/>
      <c r="D54" s="27"/>
      <c r="E54" s="27"/>
      <c r="F54" s="4"/>
      <c r="G54" s="30">
        <f>5</f>
        <v>5</v>
      </c>
      <c r="H54" s="1">
        <f>H20*5</f>
        <v>2500</v>
      </c>
      <c r="I54" s="1">
        <f t="shared" ref="I54:O54" si="16">I20*5</f>
        <v>3750</v>
      </c>
      <c r="J54" s="1">
        <f t="shared" si="16"/>
        <v>5000</v>
      </c>
      <c r="K54" s="1">
        <f t="shared" si="16"/>
        <v>6250</v>
      </c>
      <c r="L54" s="1">
        <f t="shared" si="16"/>
        <v>7500</v>
      </c>
      <c r="M54" s="1">
        <f t="shared" si="16"/>
        <v>8750</v>
      </c>
      <c r="N54" s="1">
        <f t="shared" si="16"/>
        <v>10000</v>
      </c>
      <c r="O54" s="1">
        <f t="shared" si="16"/>
        <v>11250</v>
      </c>
      <c r="P54" s="1"/>
      <c r="Q54" s="1"/>
      <c r="R54" s="1"/>
      <c r="S54" s="1"/>
      <c r="T54" s="1"/>
      <c r="U54" s="1"/>
      <c r="V54" s="1"/>
      <c r="W54" s="1"/>
      <c r="X54" s="1"/>
      <c r="Y54" s="23"/>
      <c r="Z54" s="23"/>
      <c r="AA54" s="23"/>
      <c r="AB54" s="23"/>
      <c r="AC54" s="23"/>
      <c r="AD54" s="23"/>
      <c r="AE54" s="23"/>
      <c r="AF54" s="23"/>
      <c r="AH54" s="1"/>
    </row>
    <row r="55" spans="1:34" ht="0.2" customHeight="1">
      <c r="B55" s="1"/>
      <c r="C55" s="27"/>
      <c r="D55" s="27"/>
      <c r="E55" s="27"/>
      <c r="F55" s="4"/>
      <c r="G55" s="30">
        <f>6</f>
        <v>6</v>
      </c>
      <c r="H55" s="1">
        <f>H20*6</f>
        <v>3000</v>
      </c>
      <c r="I55" s="1">
        <f t="shared" ref="I55:O55" si="17">I20*6</f>
        <v>4500</v>
      </c>
      <c r="J55" s="1">
        <f t="shared" si="17"/>
        <v>6000</v>
      </c>
      <c r="K55" s="1">
        <f t="shared" si="17"/>
        <v>7500</v>
      </c>
      <c r="L55" s="1">
        <f t="shared" si="17"/>
        <v>9000</v>
      </c>
      <c r="M55" s="1">
        <f t="shared" si="17"/>
        <v>10500</v>
      </c>
      <c r="N55" s="1">
        <f t="shared" si="17"/>
        <v>12000</v>
      </c>
      <c r="O55" s="1">
        <f t="shared" si="17"/>
        <v>13500</v>
      </c>
      <c r="P55" s="1"/>
      <c r="Q55" s="1"/>
      <c r="R55" s="1"/>
      <c r="S55" s="1"/>
      <c r="T55" s="1"/>
      <c r="U55" s="1"/>
      <c r="V55" s="1"/>
      <c r="W55" s="1"/>
      <c r="X55" s="1"/>
      <c r="Y55" s="23"/>
      <c r="Z55" s="23"/>
      <c r="AA55" s="23"/>
      <c r="AB55" s="23"/>
      <c r="AC55" s="23"/>
      <c r="AD55" s="23"/>
      <c r="AE55" s="23"/>
      <c r="AF55" s="23"/>
      <c r="AH55" s="1"/>
    </row>
    <row r="56" spans="1:34" ht="0.2" customHeight="1">
      <c r="G56" s="30">
        <f>7</f>
        <v>7</v>
      </c>
      <c r="H56">
        <f>H20*7</f>
        <v>3500</v>
      </c>
      <c r="I56">
        <f t="shared" ref="I56:O56" si="18">I20*7</f>
        <v>5250</v>
      </c>
      <c r="J56">
        <f t="shared" si="18"/>
        <v>7000</v>
      </c>
      <c r="K56">
        <f t="shared" si="18"/>
        <v>8750</v>
      </c>
      <c r="L56">
        <f t="shared" si="18"/>
        <v>10500</v>
      </c>
      <c r="M56">
        <f t="shared" si="18"/>
        <v>12250</v>
      </c>
      <c r="N56">
        <f t="shared" si="18"/>
        <v>14000</v>
      </c>
      <c r="O56">
        <f t="shared" si="18"/>
        <v>15750</v>
      </c>
      <c r="X56" s="1"/>
    </row>
    <row r="57" spans="1:34" ht="0.2" customHeight="1">
      <c r="B57" s="10"/>
      <c r="G57" s="30">
        <f>8</f>
        <v>8</v>
      </c>
      <c r="H57">
        <f>H20*8</f>
        <v>4000</v>
      </c>
      <c r="I57">
        <f t="shared" ref="I57:O57" si="19">I20*8</f>
        <v>6000</v>
      </c>
      <c r="J57">
        <f t="shared" si="19"/>
        <v>8000</v>
      </c>
      <c r="K57">
        <f t="shared" si="19"/>
        <v>10000</v>
      </c>
      <c r="L57">
        <f t="shared" si="19"/>
        <v>12000</v>
      </c>
      <c r="M57">
        <f t="shared" si="19"/>
        <v>14000</v>
      </c>
      <c r="N57">
        <f t="shared" si="19"/>
        <v>16000</v>
      </c>
      <c r="O57">
        <f t="shared" si="19"/>
        <v>18000</v>
      </c>
      <c r="P57" s="17"/>
      <c r="Q57" s="17"/>
      <c r="R57" s="17"/>
      <c r="S57" s="17"/>
      <c r="T57" s="17"/>
      <c r="U57" s="17"/>
      <c r="V57" s="17"/>
      <c r="W57" s="17"/>
    </row>
    <row r="58" spans="1:34" ht="12.75" customHeight="1">
      <c r="B58" s="10"/>
      <c r="P58" s="17"/>
      <c r="Q58" s="17"/>
      <c r="R58" s="17"/>
      <c r="S58" s="17"/>
      <c r="T58" s="17"/>
      <c r="U58" s="17"/>
      <c r="V58" s="17"/>
      <c r="W58" s="17"/>
    </row>
    <row r="59" spans="1:34">
      <c r="B59" s="10"/>
      <c r="H59" s="13" t="s">
        <v>89</v>
      </c>
      <c r="L59" s="1"/>
    </row>
    <row r="60" spans="1:34">
      <c r="B60" s="10"/>
      <c r="H60" s="37" t="s">
        <v>96</v>
      </c>
      <c r="L60" s="1"/>
    </row>
    <row r="61" spans="1:34">
      <c r="B61" s="10"/>
      <c r="H61" s="37" t="s">
        <v>97</v>
      </c>
      <c r="L61" s="1"/>
    </row>
    <row r="62" spans="1:34">
      <c r="B62" s="10"/>
      <c r="H62" s="37" t="s">
        <v>90</v>
      </c>
      <c r="L62" s="1"/>
    </row>
    <row r="63" spans="1:34">
      <c r="B63" s="10"/>
      <c r="L63" s="1"/>
    </row>
    <row r="64" spans="1:34">
      <c r="B64" s="10"/>
      <c r="H64" s="37" t="s">
        <v>110</v>
      </c>
      <c r="L64" s="1"/>
    </row>
    <row r="65" spans="2:12">
      <c r="I65" s="2"/>
      <c r="L65" s="1"/>
    </row>
    <row r="66" spans="2:12">
      <c r="B66" s="2" t="s">
        <v>5</v>
      </c>
    </row>
    <row r="67" spans="2:12">
      <c r="B67" s="2"/>
    </row>
    <row r="69" spans="2:12">
      <c r="H69" s="2" t="s">
        <v>61</v>
      </c>
    </row>
    <row r="70" spans="2:12">
      <c r="H70" s="2"/>
    </row>
    <row r="71" spans="2:12">
      <c r="H71" t="s">
        <v>73</v>
      </c>
    </row>
    <row r="72" spans="2:12">
      <c r="H72" t="s">
        <v>74</v>
      </c>
    </row>
    <row r="73" spans="2:12">
      <c r="H73" s="9"/>
    </row>
    <row r="74" spans="2:12">
      <c r="H74" s="9"/>
    </row>
    <row r="75" spans="2:12">
      <c r="H75" s="9"/>
    </row>
    <row r="76" spans="2:12">
      <c r="H76" s="2" t="s">
        <v>30</v>
      </c>
    </row>
    <row r="77" spans="2:12">
      <c r="H77" s="2"/>
    </row>
    <row r="78" spans="2:12">
      <c r="H78" s="9" t="s">
        <v>75</v>
      </c>
    </row>
    <row r="79" spans="2:12">
      <c r="B79" t="s">
        <v>17</v>
      </c>
      <c r="H79" s="9"/>
    </row>
    <row r="80" spans="2:12">
      <c r="B80" t="s">
        <v>19</v>
      </c>
      <c r="H80" s="2" t="s">
        <v>31</v>
      </c>
    </row>
    <row r="81" spans="2:8">
      <c r="B81" t="s">
        <v>20</v>
      </c>
      <c r="H81" s="9"/>
    </row>
    <row r="82" spans="2:8">
      <c r="B82" t="s">
        <v>21</v>
      </c>
      <c r="H82" t="s">
        <v>76</v>
      </c>
    </row>
    <row r="83" spans="2:8">
      <c r="H83" t="s">
        <v>77</v>
      </c>
    </row>
    <row r="85" spans="2:8">
      <c r="H85" s="2" t="s">
        <v>32</v>
      </c>
    </row>
    <row r="87" spans="2:8">
      <c r="H87" t="s">
        <v>78</v>
      </c>
    </row>
    <row r="88" spans="2:8">
      <c r="H88" t="s">
        <v>79</v>
      </c>
    </row>
    <row r="89" spans="2:8">
      <c r="H89" t="s">
        <v>80</v>
      </c>
    </row>
    <row r="91" spans="2:8">
      <c r="H91" s="2" t="s">
        <v>33</v>
      </c>
    </row>
    <row r="93" spans="2:8">
      <c r="H93" s="9" t="s">
        <v>82</v>
      </c>
    </row>
    <row r="94" spans="2:8">
      <c r="H94" s="9"/>
    </row>
    <row r="95" spans="2:8">
      <c r="H95" s="2" t="s">
        <v>83</v>
      </c>
    </row>
    <row r="96" spans="2:8">
      <c r="H96" s="9"/>
    </row>
    <row r="97" spans="8:21">
      <c r="H97" s="9" t="s">
        <v>84</v>
      </c>
    </row>
    <row r="98" spans="8:21">
      <c r="H98" s="9" t="s">
        <v>85</v>
      </c>
    </row>
    <row r="99" spans="8:21">
      <c r="H99" s="9" t="s">
        <v>86</v>
      </c>
    </row>
    <row r="100" spans="8:21">
      <c r="H100" s="9" t="s">
        <v>106</v>
      </c>
    </row>
    <row r="101" spans="8:21">
      <c r="H101" s="9"/>
    </row>
    <row r="102" spans="8:21" s="9" customFormat="1">
      <c r="H102" s="2" t="s">
        <v>34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8:21" s="9" customFormat="1">
      <c r="H103" s="2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8:21" s="9" customFormat="1">
      <c r="H104" s="9" t="s">
        <v>102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8:21" s="9" customFormat="1">
      <c r="H105" s="9" t="s">
        <v>103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8:21" s="9" customFormat="1">
      <c r="H106" s="9" t="s">
        <v>104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8:21" s="9" customFormat="1">
      <c r="H107" s="9" t="s">
        <v>87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8:21" s="9" customFormat="1">
      <c r="H108" s="9" t="s">
        <v>109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8:21" s="9" customFormat="1">
      <c r="H109" s="9" t="s">
        <v>105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8:21" s="9" customFormat="1">
      <c r="H110" s="9" t="s">
        <v>107</v>
      </c>
      <c r="I110"/>
      <c r="J110"/>
      <c r="K110"/>
      <c r="L110" t="s">
        <v>108</v>
      </c>
      <c r="M110"/>
      <c r="N110"/>
      <c r="O110"/>
      <c r="P110"/>
      <c r="Q110"/>
      <c r="R110"/>
      <c r="S110"/>
      <c r="T110"/>
      <c r="U110"/>
    </row>
    <row r="111" spans="8:21"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8:21"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8:14">
      <c r="H113" s="12" t="s">
        <v>35</v>
      </c>
      <c r="N113" s="12"/>
    </row>
  </sheetData>
  <phoneticPr fontId="0" type="noConversion"/>
  <hyperlinks>
    <hyperlink ref="H113" r:id="rId1"/>
  </hyperlinks>
  <pageMargins left="0.75" right="0.75" top="1" bottom="1" header="0.5" footer="0.5"/>
  <pageSetup orientation="portrait" horizontalDpi="4294967293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PPPA</vt:lpstr>
      <vt:lpstr>One Pump</vt:lpstr>
      <vt:lpstr>Composite Curves</vt:lpstr>
      <vt:lpstr>Traditional 2</vt:lpstr>
      <vt:lpstr>Traditional 3</vt:lpstr>
      <vt:lpstr>Traditional 4</vt:lpstr>
      <vt:lpstr>Traditional 5</vt:lpstr>
      <vt:lpstr>Traditional 6</vt:lpstr>
      <vt:lpstr>Traditional 7</vt:lpstr>
      <vt:lpstr>Traditional 8</vt:lpstr>
      <vt:lpstr>PPPA!Print_Area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2002-06-22T20:45:45Z</cp:lastPrinted>
  <dcterms:created xsi:type="dcterms:W3CDTF">2002-06-11T22:04:06Z</dcterms:created>
  <dcterms:modified xsi:type="dcterms:W3CDTF">2013-12-06T00:30:44Z</dcterms:modified>
</cp:coreProperties>
</file>