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327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31" i="1"/>
  <c r="Q31"/>
  <c r="P31"/>
  <c r="M32"/>
  <c r="M33" s="1"/>
  <c r="L32"/>
  <c r="L33" s="1"/>
  <c r="K32"/>
  <c r="K33" s="1"/>
  <c r="O31"/>
  <c r="N31"/>
  <c r="I31"/>
  <c r="H31"/>
  <c r="G31"/>
  <c r="F31"/>
  <c r="E31"/>
  <c r="D31"/>
  <c r="C31"/>
  <c r="J8"/>
  <c r="J9" s="1"/>
  <c r="J10" s="1"/>
  <c r="J12" s="1"/>
  <c r="D16" s="1"/>
  <c r="O32" l="1"/>
  <c r="O33" s="1"/>
  <c r="I32"/>
  <c r="I33" s="1"/>
  <c r="G32"/>
  <c r="G33" s="1"/>
  <c r="E32"/>
  <c r="E33" s="1"/>
  <c r="C32"/>
  <c r="C33" s="1"/>
  <c r="R32"/>
  <c r="R33" s="1"/>
  <c r="Q32"/>
  <c r="Q33" s="1"/>
  <c r="P32"/>
  <c r="P33" s="1"/>
  <c r="N32"/>
  <c r="N33" s="1"/>
  <c r="H32"/>
  <c r="H33" s="1"/>
  <c r="F32"/>
  <c r="F33" s="1"/>
  <c r="D32"/>
  <c r="D33" s="1"/>
  <c r="J32"/>
  <c r="J33" s="1"/>
  <c r="G17"/>
  <c r="E17"/>
  <c r="I17"/>
  <c r="F17"/>
  <c r="H17"/>
  <c r="I19"/>
  <c r="I20" s="1"/>
  <c r="G19"/>
  <c r="G20" s="1"/>
  <c r="E19"/>
  <c r="E20" s="1"/>
  <c r="H19"/>
  <c r="H20" s="1"/>
  <c r="F19"/>
  <c r="F20" s="1"/>
  <c r="D17"/>
  <c r="D19"/>
  <c r="D20" s="1"/>
  <c r="J19"/>
  <c r="D18"/>
  <c r="J20" l="1"/>
</calcChain>
</file>

<file path=xl/sharedStrings.xml><?xml version="1.0" encoding="utf-8"?>
<sst xmlns="http://schemas.openxmlformats.org/spreadsheetml/2006/main" count="28" uniqueCount="28">
  <si>
    <t>Wet Well Diameter (inches)</t>
  </si>
  <si>
    <t>Pump Down Distance (feet)</t>
  </si>
  <si>
    <t>Average Pump Flow (gpm)</t>
  </si>
  <si>
    <t>Pump Down Volume (gal)</t>
  </si>
  <si>
    <t>Average InFlow (gpm)</t>
  </si>
  <si>
    <t>convert inches to feet</t>
  </si>
  <si>
    <t>pump down volume ft3</t>
  </si>
  <si>
    <t>wet well surface area ft2</t>
  </si>
  <si>
    <t>calculate radius ft</t>
  </si>
  <si>
    <t>inflow fill time min</t>
  </si>
  <si>
    <t>fill + run time min</t>
  </si>
  <si>
    <t>INPUT DATA</t>
  </si>
  <si>
    <t>CALCULATED RESULTS</t>
  </si>
  <si>
    <t>PUMP CYCLE CALCULATOR</t>
  </si>
  <si>
    <t>additional inflows in cells D12 through H12 for a comparison.</t>
  </si>
  <si>
    <t>Surcharge Volume (if applicable)</t>
  </si>
  <si>
    <t>Wet Well Fill Time (min)</t>
  </si>
  <si>
    <t>Run Time (min) With Inflow</t>
  </si>
  <si>
    <t>Starts / hr With Inflow</t>
  </si>
  <si>
    <t>Run Time (min) No inflow</t>
  </si>
  <si>
    <t>in all calculations.</t>
  </si>
  <si>
    <t>Enter the required data in cells D8 through D12.  You may enter</t>
  </si>
  <si>
    <t>If a surcharge volume is entered in D11, it will be included in</t>
  </si>
  <si>
    <t>Starts / hour graph</t>
  </si>
  <si>
    <t>Inflow</t>
  </si>
  <si>
    <t>Starts / hour</t>
  </si>
  <si>
    <t>Run time</t>
  </si>
  <si>
    <t xml:space="preserve">         Starts / Hour versus Inflow in GPM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</si>
</sst>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2" fontId="0" fillId="0" borderId="0" xfId="0" applyNumberFormat="1"/>
    <xf numFmtId="1" fontId="0" fillId="2" borderId="1" xfId="0" applyNumberFormat="1" applyFill="1" applyBorder="1"/>
    <xf numFmtId="164" fontId="0" fillId="2" borderId="1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1" fillId="0" borderId="0" xfId="0" applyFon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Sheet1!$C$31:$R$31</c:f>
              <c:numCache>
                <c:formatCode>0.0</c:formatCode>
                <c:ptCount val="12"/>
                <c:pt idx="0">
                  <c:v>50</c:v>
                </c:pt>
                <c:pt idx="1">
                  <c:v>55.555555555555557</c:v>
                </c:pt>
                <c:pt idx="2">
                  <c:v>62.5</c:v>
                </c:pt>
                <c:pt idx="3">
                  <c:v>71.428571428571431</c:v>
                </c:pt>
                <c:pt idx="4">
                  <c:v>83.333333333333329</c:v>
                </c:pt>
                <c:pt idx="5">
                  <c:v>100</c:v>
                </c:pt>
                <c:pt idx="6">
                  <c:v>125</c:v>
                </c:pt>
                <c:pt idx="7">
                  <c:v>166.66666666666666</c:v>
                </c:pt>
                <c:pt idx="8">
                  <c:v>250</c:v>
                </c:pt>
                <c:pt idx="9">
                  <c:v>333.33333333333331</c:v>
                </c:pt>
                <c:pt idx="10" formatCode="General">
                  <c:v>416.66666666666669</c:v>
                </c:pt>
                <c:pt idx="11">
                  <c:v>454.5454545454545</c:v>
                </c:pt>
              </c:numCache>
            </c:numRef>
          </c:xVal>
          <c:yVal>
            <c:numRef>
              <c:f>Sheet1!$C$33:$R$33</c:f>
              <c:numCache>
                <c:formatCode>0.0</c:formatCode>
                <c:ptCount val="12"/>
                <c:pt idx="0">
                  <c:v>2.394921489151538</c:v>
                </c:pt>
                <c:pt idx="1">
                  <c:v>2.6281717302074488</c:v>
                </c:pt>
                <c:pt idx="2">
                  <c:v>2.9104948652883271</c:v>
                </c:pt>
                <c:pt idx="3">
                  <c:v>3.2583965838796431</c:v>
                </c:pt>
                <c:pt idx="4">
                  <c:v>3.6958664956042249</c:v>
                </c:pt>
                <c:pt idx="5">
                  <c:v>4.2576382029360671</c:v>
                </c:pt>
                <c:pt idx="6">
                  <c:v>4.9894197690657043</c:v>
                </c:pt>
                <c:pt idx="7">
                  <c:v>5.9133863929667605</c:v>
                </c:pt>
                <c:pt idx="8">
                  <c:v>6.6525596920876051</c:v>
                </c:pt>
                <c:pt idx="9">
                  <c:v>5.9133863929667605</c:v>
                </c:pt>
                <c:pt idx="10">
                  <c:v>3.695866495604224</c:v>
                </c:pt>
                <c:pt idx="11">
                  <c:v>2.1991932866405324</c:v>
                </c:pt>
              </c:numCache>
            </c:numRef>
          </c:yVal>
          <c:smooth val="1"/>
        </c:ser>
        <c:axId val="53190016"/>
        <c:axId val="102823424"/>
      </c:scatterChart>
      <c:valAx>
        <c:axId val="53190016"/>
        <c:scaling>
          <c:orientation val="minMax"/>
        </c:scaling>
        <c:axPos val="b"/>
        <c:numFmt formatCode="0" sourceLinked="0"/>
        <c:tickLblPos val="nextTo"/>
        <c:crossAx val="102823424"/>
        <c:crosses val="autoZero"/>
        <c:crossBetween val="midCat"/>
      </c:valAx>
      <c:valAx>
        <c:axId val="102823424"/>
        <c:scaling>
          <c:orientation val="minMax"/>
        </c:scaling>
        <c:axPos val="l"/>
        <c:majorGridlines/>
        <c:numFmt formatCode="0" sourceLinked="0"/>
        <c:tickLblPos val="nextTo"/>
        <c:crossAx val="5319001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</xdr:row>
      <xdr:rowOff>0</xdr:rowOff>
    </xdr:from>
    <xdr:to>
      <xdr:col>7</xdr:col>
      <xdr:colOff>581025</xdr:colOff>
      <xdr:row>4</xdr:row>
      <xdr:rowOff>85725</xdr:rowOff>
    </xdr:to>
    <xdr:pic>
      <xdr:nvPicPr>
        <xdr:cNvPr id="2" name="Picture 1" descr="Logo_Pumptech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90500"/>
          <a:ext cx="2743200" cy="7048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13</xdr:col>
      <xdr:colOff>523875</xdr:colOff>
      <xdr:row>5</xdr:row>
      <xdr:rowOff>142875</xdr:rowOff>
    </xdr:from>
    <xdr:to>
      <xdr:col>21</xdr:col>
      <xdr:colOff>219075</xdr:colOff>
      <xdr:row>20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3"/>
  <sheetViews>
    <sheetView tabSelected="1" workbookViewId="0">
      <selection activeCell="R4" sqref="R4"/>
    </sheetView>
  </sheetViews>
  <sheetFormatPr defaultRowHeight="15"/>
  <cols>
    <col min="2" max="2" width="30.7109375" customWidth="1"/>
    <col min="4" max="9" width="7.7109375" customWidth="1"/>
    <col min="10" max="10" width="0" style="2" hidden="1" customWidth="1"/>
    <col min="11" max="13" width="0" hidden="1" customWidth="1"/>
  </cols>
  <sheetData>
    <row r="2" spans="2:11" ht="18.75">
      <c r="B2" s="8" t="s">
        <v>13</v>
      </c>
    </row>
    <row r="6" spans="2:11">
      <c r="B6" s="9" t="s">
        <v>11</v>
      </c>
    </row>
    <row r="8" spans="2:11">
      <c r="B8" t="s">
        <v>0</v>
      </c>
      <c r="D8" s="1">
        <v>96</v>
      </c>
      <c r="E8" s="5"/>
      <c r="F8" s="5"/>
      <c r="G8" s="5"/>
      <c r="H8" s="5"/>
      <c r="I8" s="5"/>
      <c r="J8" s="2">
        <f>D8/12</f>
        <v>8</v>
      </c>
      <c r="K8" t="s">
        <v>5</v>
      </c>
    </row>
    <row r="9" spans="2:11">
      <c r="B9" t="s">
        <v>1</v>
      </c>
      <c r="D9" s="4">
        <v>3</v>
      </c>
      <c r="E9" s="5"/>
      <c r="F9" s="5"/>
      <c r="G9" s="5"/>
      <c r="H9" s="5"/>
      <c r="I9" s="5"/>
      <c r="J9" s="2">
        <f>J8/2</f>
        <v>4</v>
      </c>
      <c r="K9" t="s">
        <v>8</v>
      </c>
    </row>
    <row r="10" spans="2:11">
      <c r="B10" t="s">
        <v>2</v>
      </c>
      <c r="D10" s="1">
        <v>500</v>
      </c>
      <c r="E10" s="5"/>
      <c r="F10" s="5"/>
      <c r="G10" s="5"/>
      <c r="H10" s="5"/>
      <c r="I10" s="5"/>
      <c r="J10" s="2">
        <f>(3.14*J9*J9)</f>
        <v>50.24</v>
      </c>
      <c r="K10" t="s">
        <v>7</v>
      </c>
    </row>
    <row r="11" spans="2:11">
      <c r="B11" t="s">
        <v>15</v>
      </c>
      <c r="D11" s="1">
        <v>0</v>
      </c>
      <c r="E11" s="5"/>
      <c r="F11" s="5"/>
      <c r="G11" s="5"/>
      <c r="H11" s="5"/>
      <c r="I11" s="5"/>
    </row>
    <row r="12" spans="2:11">
      <c r="B12" t="s">
        <v>4</v>
      </c>
      <c r="D12" s="1">
        <v>50</v>
      </c>
      <c r="E12" s="1">
        <v>100</v>
      </c>
      <c r="F12" s="1">
        <v>150</v>
      </c>
      <c r="G12" s="1">
        <v>200</v>
      </c>
      <c r="H12" s="1">
        <v>250</v>
      </c>
      <c r="I12" s="1">
        <v>300</v>
      </c>
      <c r="J12" s="2">
        <f>J10*D9</f>
        <v>150.72</v>
      </c>
      <c r="K12" t="s">
        <v>6</v>
      </c>
    </row>
    <row r="14" spans="2:11">
      <c r="B14" s="9" t="s">
        <v>12</v>
      </c>
    </row>
    <row r="16" spans="2:11">
      <c r="B16" t="s">
        <v>3</v>
      </c>
      <c r="D16" s="3">
        <f>(J12*7.48)+D11</f>
        <v>1127.3856000000001</v>
      </c>
      <c r="E16" s="6"/>
      <c r="F16" s="6"/>
      <c r="G16" s="6"/>
      <c r="H16" s="6"/>
      <c r="I16" s="6"/>
    </row>
    <row r="17" spans="2:18">
      <c r="B17" t="s">
        <v>16</v>
      </c>
      <c r="D17" s="4">
        <f>D16/D12</f>
        <v>22.547712000000001</v>
      </c>
      <c r="E17" s="4">
        <f>D16/E12</f>
        <v>11.273856</v>
      </c>
      <c r="F17" s="4">
        <f>D16/F12</f>
        <v>7.5159040000000008</v>
      </c>
      <c r="G17" s="4">
        <f>D16/G12</f>
        <v>5.6369280000000002</v>
      </c>
      <c r="H17" s="4">
        <f>D16/H12</f>
        <v>4.5095424</v>
      </c>
      <c r="I17" s="4">
        <f>D16/I12</f>
        <v>3.7579520000000004</v>
      </c>
    </row>
    <row r="18" spans="2:18">
      <c r="B18" t="s">
        <v>19</v>
      </c>
      <c r="D18" s="4">
        <f>D16/D10</f>
        <v>2.2547712</v>
      </c>
      <c r="E18" s="7"/>
      <c r="F18" s="7"/>
      <c r="G18" s="7"/>
      <c r="H18" s="7"/>
      <c r="I18" s="7"/>
    </row>
    <row r="19" spans="2:18">
      <c r="B19" t="s">
        <v>17</v>
      </c>
      <c r="D19" s="4">
        <f>D16/(D10-D12)</f>
        <v>2.5053013333333336</v>
      </c>
      <c r="E19" s="4">
        <f>D16/(D10-E12)</f>
        <v>2.8184640000000001</v>
      </c>
      <c r="F19" s="4">
        <f>D16/(D10-F12)</f>
        <v>3.2211017142857146</v>
      </c>
      <c r="G19" s="4">
        <f>D16/(D10-G12)</f>
        <v>3.7579520000000004</v>
      </c>
      <c r="H19" s="4">
        <f>D16/(D10-H12)</f>
        <v>4.5095424</v>
      </c>
      <c r="I19" s="4">
        <f>D16/(D10-I12)</f>
        <v>5.6369280000000002</v>
      </c>
      <c r="J19" s="2">
        <f>D16/D12</f>
        <v>22.547712000000001</v>
      </c>
      <c r="K19" t="s">
        <v>9</v>
      </c>
    </row>
    <row r="20" spans="2:18">
      <c r="B20" t="s">
        <v>18</v>
      </c>
      <c r="D20" s="4">
        <f>60/(D19+(D16/D12))</f>
        <v>2.394921489151538</v>
      </c>
      <c r="E20" s="4">
        <f>60/(E19+(D16/E12))</f>
        <v>4.2576382029360671</v>
      </c>
      <c r="F20" s="4">
        <f>60/(F19+(D16/F12))</f>
        <v>5.5881501413535881</v>
      </c>
      <c r="G20" s="4">
        <f>60/(G19+(D16/G12))</f>
        <v>6.3864573044041002</v>
      </c>
      <c r="H20" s="4">
        <f>60/(H19+(D16/H12))</f>
        <v>6.6525596920876051</v>
      </c>
      <c r="I20" s="4">
        <f>60/(I19+(D16/I12))</f>
        <v>6.3864573044041002</v>
      </c>
      <c r="J20" s="2">
        <f>D19+J19</f>
        <v>25.053013333333332</v>
      </c>
      <c r="K20" t="s">
        <v>10</v>
      </c>
    </row>
    <row r="21" spans="2:18">
      <c r="D21" s="2"/>
      <c r="E21" s="2"/>
      <c r="F21" s="2"/>
      <c r="G21" s="2"/>
      <c r="H21" s="2"/>
      <c r="I21" s="2"/>
    </row>
    <row r="22" spans="2:18" ht="18.75">
      <c r="P22" s="8" t="s">
        <v>27</v>
      </c>
    </row>
    <row r="23" spans="2:18">
      <c r="D23" t="s">
        <v>21</v>
      </c>
    </row>
    <row r="24" spans="2:18">
      <c r="D24" t="s">
        <v>14</v>
      </c>
    </row>
    <row r="26" spans="2:18">
      <c r="D26" t="s">
        <v>22</v>
      </c>
    </row>
    <row r="27" spans="2:18">
      <c r="D27" t="s">
        <v>20</v>
      </c>
    </row>
    <row r="30" spans="2:18" ht="0.2" customHeight="1">
      <c r="B30" t="s">
        <v>23</v>
      </c>
    </row>
    <row r="31" spans="2:18" ht="0.2" customHeight="1">
      <c r="B31" t="s">
        <v>24</v>
      </c>
      <c r="C31" s="10">
        <f>D10/10</f>
        <v>50</v>
      </c>
      <c r="D31" s="10">
        <f>D10/9</f>
        <v>55.555555555555557</v>
      </c>
      <c r="E31" s="10">
        <f>D10/8</f>
        <v>62.5</v>
      </c>
      <c r="F31" s="10">
        <f>D10/7</f>
        <v>71.428571428571431</v>
      </c>
      <c r="G31" s="10">
        <f>D10/6</f>
        <v>83.333333333333329</v>
      </c>
      <c r="H31" s="10">
        <f>D10/5</f>
        <v>100</v>
      </c>
      <c r="I31" s="10">
        <f>D10/4</f>
        <v>125</v>
      </c>
      <c r="J31" s="10"/>
      <c r="K31" s="10"/>
      <c r="L31" s="10"/>
      <c r="M31" s="10"/>
      <c r="N31" s="10">
        <f>D10/3</f>
        <v>166.66666666666666</v>
      </c>
      <c r="O31" s="10">
        <f>D10/2</f>
        <v>250</v>
      </c>
      <c r="P31" s="10">
        <f>D10/1.5</f>
        <v>333.33333333333331</v>
      </c>
      <c r="Q31">
        <f>D10/1.2</f>
        <v>416.66666666666669</v>
      </c>
      <c r="R31" s="10">
        <f>D10/1.1</f>
        <v>454.5454545454545</v>
      </c>
    </row>
    <row r="32" spans="2:18" ht="0.2" customHeight="1">
      <c r="B32" t="s">
        <v>26</v>
      </c>
      <c r="C32" s="10">
        <f>D16/(D10-C31)</f>
        <v>2.5053013333333336</v>
      </c>
      <c r="D32" s="10">
        <f>D16/(D10-D31)</f>
        <v>2.5366176</v>
      </c>
      <c r="E32" s="10">
        <f>D16/(D10-E31)</f>
        <v>2.5768813714285717</v>
      </c>
      <c r="F32" s="10">
        <f>D16/(D10-F31)</f>
        <v>2.6305664000000002</v>
      </c>
      <c r="G32" s="10">
        <f>D16/(D10-G31)</f>
        <v>2.7057254400000001</v>
      </c>
      <c r="H32" s="10">
        <f>D16/(D10-H31)</f>
        <v>2.8184640000000001</v>
      </c>
      <c r="I32" s="10">
        <f>D16/(D10-I31)</f>
        <v>3.0063616</v>
      </c>
      <c r="J32" s="10">
        <f t="shared" ref="J32:M32" si="0">J16/(J10-J31)</f>
        <v>0</v>
      </c>
      <c r="K32" s="10" t="e">
        <f t="shared" si="0"/>
        <v>#VALUE!</v>
      </c>
      <c r="L32" s="10" t="e">
        <f t="shared" si="0"/>
        <v>#DIV/0!</v>
      </c>
      <c r="M32" s="10" t="e">
        <f t="shared" si="0"/>
        <v>#DIV/0!</v>
      </c>
      <c r="N32" s="10">
        <f>D16/(D10-N31)</f>
        <v>3.3821567999999997</v>
      </c>
      <c r="O32" s="10">
        <f>D16/(D10-O31)</f>
        <v>4.5095424</v>
      </c>
      <c r="P32" s="10">
        <f>D16/(D10-P31)</f>
        <v>6.7643135999999995</v>
      </c>
      <c r="Q32" s="10">
        <f>D16/(D10-Q31)</f>
        <v>13.528627200000004</v>
      </c>
      <c r="R32" s="10">
        <f>D16/(D10-R31)</f>
        <v>24.80248319999998</v>
      </c>
    </row>
    <row r="33" spans="2:18" ht="0.2" customHeight="1">
      <c r="B33" t="s">
        <v>25</v>
      </c>
      <c r="C33" s="10">
        <f>60/(C32+(D16/C31))</f>
        <v>2.394921489151538</v>
      </c>
      <c r="D33" s="10">
        <f>60/(D32+(D16/D31))</f>
        <v>2.6281717302074488</v>
      </c>
      <c r="E33" s="10">
        <f>60/(E32+(D16/E31))</f>
        <v>2.9104948652883271</v>
      </c>
      <c r="F33" s="10">
        <f>60/(F32+(D16/F31))</f>
        <v>3.2583965838796431</v>
      </c>
      <c r="G33" s="10">
        <f>60/(G32+(D16/G31))</f>
        <v>3.6958664956042249</v>
      </c>
      <c r="H33" s="10">
        <f>60/(H32+(D16/H31))</f>
        <v>4.2576382029360671</v>
      </c>
      <c r="I33" s="10">
        <f>60/(I32+(D16/I31))</f>
        <v>4.9894197690657043</v>
      </c>
      <c r="J33" s="10" t="e">
        <f t="shared" ref="J33:M33" si="1">60/(J32+(K16/J31))</f>
        <v>#DIV/0!</v>
      </c>
      <c r="K33" s="10" t="e">
        <f t="shared" si="1"/>
        <v>#VALUE!</v>
      </c>
      <c r="L33" s="10" t="e">
        <f t="shared" si="1"/>
        <v>#DIV/0!</v>
      </c>
      <c r="M33" s="10" t="e">
        <f t="shared" si="1"/>
        <v>#DIV/0!</v>
      </c>
      <c r="N33" s="10">
        <f>60/(N32+(D16/N31))</f>
        <v>5.9133863929667605</v>
      </c>
      <c r="O33" s="10">
        <f>60/(O32+(D16/O31))</f>
        <v>6.6525596920876051</v>
      </c>
      <c r="P33" s="10">
        <f>60/(P32+(D16/P31))</f>
        <v>5.9133863929667605</v>
      </c>
      <c r="Q33" s="10">
        <f>60/(Q32+(D16/Q31))</f>
        <v>3.695866495604224</v>
      </c>
      <c r="R33" s="10">
        <f>60/(R32+(D16/R31))</f>
        <v>2.1991932866405324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2009-12-15T19:23:57Z</dcterms:created>
  <dcterms:modified xsi:type="dcterms:W3CDTF">2011-10-06T21:47:47Z</dcterms:modified>
</cp:coreProperties>
</file>