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32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1"/>
  <c r="D6"/>
  <c r="D7" l="1"/>
  <c r="D16" s="1"/>
  <c r="D11"/>
  <c r="D10"/>
  <c r="D9"/>
  <c r="D8"/>
  <c r="C16" l="1"/>
  <c r="C17" s="1"/>
  <c r="C18" s="1"/>
  <c r="C19" l="1"/>
  <c r="C20" s="1"/>
  <c r="C22" s="1"/>
</calcChain>
</file>

<file path=xl/sharedStrings.xml><?xml version="1.0" encoding="utf-8"?>
<sst xmlns="http://schemas.openxmlformats.org/spreadsheetml/2006/main" count="30" uniqueCount="27">
  <si>
    <t>convert inches to feet</t>
  </si>
  <si>
    <t>INPUT DATA</t>
  </si>
  <si>
    <t>CALCULATED RESULTS</t>
  </si>
  <si>
    <t>Pump Down Distance (inches)</t>
  </si>
  <si>
    <t>Discharge Gauge Pressure (PSI)</t>
  </si>
  <si>
    <t>Flow Rate (GPM)</t>
  </si>
  <si>
    <t>Pump Down Time (seconds)</t>
  </si>
  <si>
    <t>Draw Down Volume (Gal)</t>
  </si>
  <si>
    <t>convert seconds to minutes</t>
  </si>
  <si>
    <t>Discharge Velocity @ Gauge (ft/sec)</t>
  </si>
  <si>
    <t>Discharge Velocity Head (ft)</t>
  </si>
  <si>
    <t>TDH (PSI)</t>
  </si>
  <si>
    <t>TDH (ft)</t>
  </si>
  <si>
    <t>convert PSI to feet</t>
  </si>
  <si>
    <t>Gauge Location to Water Level (inches)</t>
  </si>
  <si>
    <t>Discharge Pipe ID @ Gauge (inches)</t>
  </si>
  <si>
    <t>Notes</t>
  </si>
  <si>
    <t>Calculations ignore discharge pipe friction since pipe length is usually short.  Calculate manually and subtract if necessary.</t>
  </si>
  <si>
    <t>Use a calibrated gauge that reads the measured pressure near the mid point of the gauge range.</t>
  </si>
  <si>
    <r>
      <t xml:space="preserve">Fill Distance (inches) </t>
    </r>
    <r>
      <rPr>
        <sz val="11"/>
        <color rgb="FFFF0000"/>
        <rFont val="Calibri"/>
        <family val="2"/>
        <scheme val="minor"/>
      </rPr>
      <t>see below</t>
    </r>
  </si>
  <si>
    <t>Vertical Partitioned Wet / Dry Well</t>
  </si>
  <si>
    <t>convert inches to feet &amp; radius</t>
  </si>
  <si>
    <t>Well Diameter (inches)</t>
  </si>
  <si>
    <t>Wet Pit Volume / Foot (Gal)</t>
  </si>
  <si>
    <t>The fill distance is the distance from the wet / dry partition to the wet well wall at the well diameter.</t>
  </si>
  <si>
    <t>Enter vertical distance from the Pump On Water Level to discharge gauge location in cell C11.  If the water level is above the gauge, enter a negative number.</t>
  </si>
  <si>
    <t>SIMPLE WASTEWATER PUMP DRAW DOWN CALCULATOR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</si>
</sst>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2" fontId="0" fillId="0" borderId="0" xfId="0" applyNumberFormat="1" applyFill="1" applyBorder="1"/>
    <xf numFmtId="0" fontId="2" fillId="0" borderId="0" xfId="0" applyFont="1"/>
    <xf numFmtId="0" fontId="4" fillId="0" borderId="0" xfId="0" applyFont="1"/>
    <xf numFmtId="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8</xdr:row>
      <xdr:rowOff>161925</xdr:rowOff>
    </xdr:from>
    <xdr:ext cx="184731" cy="264560"/>
    <xdr:sp macro="" textlink="">
      <xdr:nvSpPr>
        <xdr:cNvPr id="15" name="TextBox 14"/>
        <xdr:cNvSpPr txBox="1"/>
      </xdr:nvSpPr>
      <xdr:spPr>
        <a:xfrm>
          <a:off x="448627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9</xdr:col>
      <xdr:colOff>276225</xdr:colOff>
      <xdr:row>1</xdr:row>
      <xdr:rowOff>161925</xdr:rowOff>
    </xdr:from>
    <xdr:to>
      <xdr:col>12</xdr:col>
      <xdr:colOff>371475</xdr:colOff>
      <xdr:row>5</xdr:row>
      <xdr:rowOff>98156</xdr:rowOff>
    </xdr:to>
    <xdr:pic>
      <xdr:nvPicPr>
        <xdr:cNvPr id="24" name="Picture 23" descr="Logo_PumpTe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2900" y="400050"/>
          <a:ext cx="1924050" cy="7458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514350</xdr:colOff>
      <xdr:row>7</xdr:row>
      <xdr:rowOff>9525</xdr:rowOff>
    </xdr:from>
    <xdr:to>
      <xdr:col>13</xdr:col>
      <xdr:colOff>180975</xdr:colOff>
      <xdr:row>21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1425" y="1438275"/>
          <a:ext cx="2714625" cy="2809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Normal="100" workbookViewId="0">
      <selection activeCell="C6" sqref="C6"/>
    </sheetView>
  </sheetViews>
  <sheetFormatPr defaultRowHeight="15"/>
  <cols>
    <col min="1" max="1" width="30.7109375" customWidth="1"/>
    <col min="4" max="8" width="9.140625" hidden="1" customWidth="1"/>
    <col min="9" max="9" width="9.140625" style="1" customWidth="1"/>
    <col min="10" max="12" width="9.140625" customWidth="1"/>
  </cols>
  <sheetData>
    <row r="1" spans="1:8" ht="18.75">
      <c r="A1" s="7" t="s">
        <v>26</v>
      </c>
    </row>
    <row r="2" spans="1:8" ht="18.75">
      <c r="A2" s="12" t="s">
        <v>20</v>
      </c>
    </row>
    <row r="4" spans="1:8">
      <c r="A4" s="11" t="s">
        <v>1</v>
      </c>
    </row>
    <row r="6" spans="1:8">
      <c r="A6" t="s">
        <v>22</v>
      </c>
      <c r="C6" s="3">
        <v>96</v>
      </c>
      <c r="D6" s="10">
        <f>(C6/12)/2</f>
        <v>4</v>
      </c>
      <c r="E6" s="4"/>
      <c r="F6" s="4" t="s">
        <v>21</v>
      </c>
      <c r="G6" s="4"/>
      <c r="H6" s="4"/>
    </row>
    <row r="7" spans="1:8">
      <c r="A7" t="s">
        <v>19</v>
      </c>
      <c r="C7" s="3">
        <v>36</v>
      </c>
      <c r="D7" s="10">
        <f>C7/12</f>
        <v>3</v>
      </c>
      <c r="E7" s="4"/>
      <c r="F7" s="4" t="s">
        <v>0</v>
      </c>
      <c r="G7" s="4"/>
      <c r="H7" s="4"/>
    </row>
    <row r="8" spans="1:8">
      <c r="A8" t="s">
        <v>3</v>
      </c>
      <c r="C8" s="3">
        <v>12</v>
      </c>
      <c r="D8" s="4">
        <f>C8/12</f>
        <v>1</v>
      </c>
      <c r="E8" s="4"/>
      <c r="F8" s="4" t="s">
        <v>0</v>
      </c>
      <c r="G8" s="4"/>
      <c r="H8" s="4"/>
    </row>
    <row r="9" spans="1:8">
      <c r="A9" t="s">
        <v>6</v>
      </c>
      <c r="C9" s="2">
        <v>40</v>
      </c>
      <c r="D9" s="4">
        <f>C9/60</f>
        <v>0.66666666666666663</v>
      </c>
      <c r="E9" s="4"/>
      <c r="F9" s="4" t="s">
        <v>8</v>
      </c>
      <c r="G9" s="4"/>
      <c r="H9" s="4"/>
    </row>
    <row r="10" spans="1:8">
      <c r="A10" t="s">
        <v>4</v>
      </c>
      <c r="C10" s="3">
        <v>25</v>
      </c>
      <c r="D10" s="4">
        <f>C10*2.31</f>
        <v>57.75</v>
      </c>
      <c r="E10" s="4"/>
      <c r="F10" s="4" t="s">
        <v>13</v>
      </c>
      <c r="G10" s="4"/>
      <c r="H10" s="4"/>
    </row>
    <row r="11" spans="1:8">
      <c r="A11" t="s">
        <v>14</v>
      </c>
      <c r="C11" s="3">
        <v>108</v>
      </c>
      <c r="D11" s="6">
        <f>C11/12</f>
        <v>9</v>
      </c>
      <c r="E11" s="4"/>
      <c r="F11" s="4" t="s">
        <v>0</v>
      </c>
      <c r="G11" s="4"/>
      <c r="H11" s="4"/>
    </row>
    <row r="12" spans="1:8">
      <c r="A12" t="s">
        <v>15</v>
      </c>
      <c r="C12" s="3">
        <v>4</v>
      </c>
      <c r="D12" s="4"/>
      <c r="E12" s="4"/>
      <c r="F12" s="4" t="s">
        <v>0</v>
      </c>
      <c r="G12" s="4"/>
      <c r="H12" s="4"/>
    </row>
    <row r="13" spans="1:8">
      <c r="D13" s="9"/>
      <c r="E13" s="9"/>
      <c r="F13" s="9"/>
      <c r="G13" s="9"/>
      <c r="H13" s="9"/>
    </row>
    <row r="14" spans="1:8">
      <c r="A14" s="11" t="s">
        <v>2</v>
      </c>
    </row>
    <row r="16" spans="1:8">
      <c r="A16" t="s">
        <v>23</v>
      </c>
      <c r="C16" s="2">
        <f>(D6^2*(ACOS((D6-D7)/D6))-(D6-D7)*SQRT((2*D6*D7)-D7^2))*7.48</f>
        <v>128.78221602577779</v>
      </c>
      <c r="D16" s="13">
        <f>(D6^2*(ACOS((D6-D7)/D6))-(D6-D7)*SQRT((2*D6*D7)-D7^2))*7.48</f>
        <v>128.78221602577779</v>
      </c>
      <c r="G16" s="8"/>
    </row>
    <row r="17" spans="1:8">
      <c r="A17" t="s">
        <v>7</v>
      </c>
      <c r="C17" s="2">
        <f>C16*D8</f>
        <v>128.78221602577779</v>
      </c>
      <c r="D17" s="5"/>
      <c r="E17" s="5"/>
      <c r="F17" s="5"/>
      <c r="G17" s="5"/>
      <c r="H17" s="5"/>
    </row>
    <row r="18" spans="1:8">
      <c r="A18" t="s">
        <v>5</v>
      </c>
      <c r="C18" s="2">
        <f>C17/D9</f>
        <v>193.17332403866669</v>
      </c>
      <c r="D18" s="5"/>
      <c r="E18" s="5"/>
      <c r="F18" s="5"/>
      <c r="G18" s="5"/>
      <c r="H18" s="5"/>
    </row>
    <row r="19" spans="1:8">
      <c r="A19" t="s">
        <v>9</v>
      </c>
      <c r="C19" s="3">
        <f>(C18*0.4085)/(C12*C12)</f>
        <v>4.9319564293622085</v>
      </c>
      <c r="D19" s="6"/>
      <c r="E19" s="6"/>
      <c r="F19" s="6"/>
      <c r="G19" s="6"/>
      <c r="H19" s="6"/>
    </row>
    <row r="20" spans="1:8">
      <c r="A20" t="s">
        <v>10</v>
      </c>
      <c r="C20" s="3">
        <f>(C19*C19)/64.4</f>
        <v>0.37770487921005003</v>
      </c>
      <c r="D20" s="6"/>
      <c r="E20" s="6"/>
      <c r="F20" s="6"/>
      <c r="G20" s="6"/>
      <c r="H20" s="6"/>
    </row>
    <row r="21" spans="1:8">
      <c r="A21" t="s">
        <v>12</v>
      </c>
      <c r="C21" s="3">
        <f>D10+D11+C20</f>
        <v>67.127704879210043</v>
      </c>
      <c r="D21" s="6"/>
      <c r="E21" s="6"/>
      <c r="F21" s="6"/>
      <c r="G21" s="6"/>
      <c r="H21" s="6"/>
    </row>
    <row r="22" spans="1:8">
      <c r="A22" t="s">
        <v>11</v>
      </c>
      <c r="C22" s="3">
        <f>C21/2.31</f>
        <v>29.059612501822528</v>
      </c>
      <c r="D22" s="1"/>
      <c r="E22" s="1"/>
      <c r="F22" s="1"/>
      <c r="G22" s="1"/>
      <c r="H22" s="1"/>
    </row>
    <row r="24" spans="1:8">
      <c r="A24" s="11" t="s">
        <v>16</v>
      </c>
    </row>
    <row r="25" spans="1:8">
      <c r="A25" s="14" t="s">
        <v>24</v>
      </c>
    </row>
    <row r="26" spans="1:8">
      <c r="A26" t="s">
        <v>25</v>
      </c>
    </row>
    <row r="27" spans="1:8">
      <c r="A27" t="s">
        <v>17</v>
      </c>
    </row>
    <row r="28" spans="1:8">
      <c r="A28" t="s">
        <v>18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2009-12-15T19:23:57Z</dcterms:created>
  <dcterms:modified xsi:type="dcterms:W3CDTF">2013-12-28T20:29:07Z</dcterms:modified>
</cp:coreProperties>
</file>